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upo\CGA\COLIC\Pregão\PE022018 - Pintura e Substituição de Portas\"/>
    </mc:Choice>
  </mc:AlternateContent>
  <bookViews>
    <workbookView xWindow="0" yWindow="0" windowWidth="10005" windowHeight="8460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E100" i="1"/>
  <c r="E102" i="1" l="1"/>
  <c r="D19" i="2" l="1"/>
  <c r="I104" i="1"/>
  <c r="E104" i="1"/>
  <c r="I103" i="1"/>
  <c r="I102" i="1"/>
  <c r="I91" i="1" l="1"/>
  <c r="D17" i="2" s="1"/>
  <c r="H17" i="2" s="1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1" i="2"/>
  <c r="H21" i="2"/>
  <c r="I19" i="2"/>
  <c r="H19" i="2"/>
  <c r="G19" i="2"/>
  <c r="F19" i="2"/>
  <c r="E19" i="2"/>
  <c r="I17" i="2"/>
  <c r="G17" i="2"/>
  <c r="F17" i="2"/>
  <c r="E17" i="2"/>
  <c r="I92" i="1" l="1"/>
  <c r="I108" i="1"/>
  <c r="I107" i="1"/>
  <c r="I106" i="1" s="1"/>
  <c r="I101" i="1"/>
  <c r="I100" i="1"/>
  <c r="E99" i="1"/>
  <c r="I99" i="1" s="1"/>
  <c r="E98" i="1"/>
  <c r="I98" i="1" s="1"/>
  <c r="E97" i="1"/>
  <c r="I97" i="1" s="1"/>
  <c r="E96" i="1"/>
  <c r="I96" i="1" s="1"/>
  <c r="I95" i="1"/>
  <c r="I94" i="1"/>
  <c r="I93" i="1"/>
  <c r="I89" i="1" l="1"/>
  <c r="I88" i="1"/>
  <c r="I87" i="1"/>
  <c r="I86" i="1"/>
  <c r="I83" i="1"/>
  <c r="I82" i="1"/>
  <c r="I81" i="1"/>
  <c r="I78" i="1"/>
  <c r="I77" i="1"/>
  <c r="I74" i="1"/>
  <c r="I73" i="1" s="1"/>
  <c r="I71" i="1"/>
  <c r="I70" i="1"/>
  <c r="I69" i="1"/>
  <c r="I68" i="1"/>
  <c r="I65" i="1"/>
  <c r="I64" i="1"/>
  <c r="I63" i="1"/>
  <c r="I62" i="1"/>
  <c r="I61" i="1"/>
  <c r="I60" i="1"/>
  <c r="I67" i="1" l="1"/>
  <c r="I76" i="1"/>
  <c r="I59" i="1"/>
  <c r="I85" i="1"/>
  <c r="I80" i="1"/>
  <c r="I56" i="1"/>
  <c r="I55" i="1" s="1"/>
  <c r="I58" i="1" l="1"/>
  <c r="D15" i="2" s="1"/>
  <c r="H19" i="1"/>
  <c r="G15" i="2" l="1"/>
  <c r="F15" i="2"/>
  <c r="I15" i="2"/>
  <c r="E15" i="2"/>
  <c r="H15" i="2"/>
  <c r="I49" i="1"/>
  <c r="I53" i="1"/>
  <c r="I52" i="1"/>
  <c r="I51" i="1" s="1"/>
  <c r="I36" i="1" l="1"/>
  <c r="E41" i="1"/>
  <c r="I16" i="1"/>
  <c r="I15" i="1"/>
  <c r="I14" i="1" s="1"/>
  <c r="D7" i="2" s="1"/>
  <c r="E48" i="1"/>
  <c r="I48" i="1" s="1"/>
  <c r="I31" i="1"/>
  <c r="I27" i="1"/>
  <c r="N4" i="1"/>
  <c r="I37" i="1"/>
  <c r="I47" i="1"/>
  <c r="I46" i="1"/>
  <c r="I45" i="1"/>
  <c r="I44" i="1"/>
  <c r="I40" i="1"/>
  <c r="I28" i="1"/>
  <c r="I29" i="1"/>
  <c r="I30" i="1"/>
  <c r="I32" i="1"/>
  <c r="F7" i="2" l="1"/>
  <c r="I7" i="2"/>
  <c r="E7" i="2"/>
  <c r="H7" i="2"/>
  <c r="G7" i="2"/>
  <c r="I26" i="1"/>
  <c r="D11" i="2" s="1"/>
  <c r="I43" i="1"/>
  <c r="E38" i="1"/>
  <c r="I38" i="1" s="1"/>
  <c r="I35" i="1" s="1"/>
  <c r="I34" i="1" s="1"/>
  <c r="I41" i="1"/>
  <c r="I39" i="1"/>
  <c r="H11" i="2" l="1"/>
  <c r="G11" i="2"/>
  <c r="F11" i="2"/>
  <c r="I11" i="2"/>
  <c r="E11" i="2"/>
  <c r="D13" i="2"/>
  <c r="I19" i="1"/>
  <c r="I18" i="1" s="1"/>
  <c r="D9" i="2" s="1"/>
  <c r="I9" i="2" l="1"/>
  <c r="E9" i="2"/>
  <c r="H9" i="2"/>
  <c r="G9" i="2"/>
  <c r="F9" i="2"/>
  <c r="I110" i="1"/>
  <c r="I112" i="1" s="1"/>
  <c r="I114" i="1" s="1"/>
  <c r="I118" i="1" s="1"/>
  <c r="D23" i="2"/>
  <c r="G13" i="2"/>
  <c r="G23" i="2" s="1"/>
  <c r="G25" i="2" s="1"/>
  <c r="G41" i="2" s="1"/>
  <c r="F13" i="2"/>
  <c r="F23" i="2" s="1"/>
  <c r="F25" i="2" s="1"/>
  <c r="F41" i="2" s="1"/>
  <c r="I13" i="2"/>
  <c r="E13" i="2"/>
  <c r="E23" i="2" s="1"/>
  <c r="E25" i="2" s="1"/>
  <c r="E41" i="2" s="1"/>
  <c r="H13" i="2"/>
  <c r="D41" i="2" l="1"/>
  <c r="E40" i="2" s="1"/>
  <c r="H23" i="2"/>
  <c r="H41" i="2" s="1"/>
  <c r="I23" i="2"/>
  <c r="I41" i="2" s="1"/>
  <c r="G40" i="2" l="1"/>
  <c r="D14" i="2"/>
  <c r="D10" i="2"/>
  <c r="D6" i="2"/>
  <c r="D18" i="2"/>
  <c r="D16" i="2"/>
  <c r="D8" i="2"/>
  <c r="D12" i="2"/>
  <c r="F40" i="2"/>
</calcChain>
</file>

<file path=xl/sharedStrings.xml><?xml version="1.0" encoding="utf-8"?>
<sst xmlns="http://schemas.openxmlformats.org/spreadsheetml/2006/main" count="320" uniqueCount="221">
  <si>
    <t>CONTRATANTE</t>
  </si>
  <si>
    <t xml:space="preserve">                      
MINISTÉRIO DA EDUCAÇÃO
SECRETARIA DE EDUCAÇÃO PROFISSIONAL E TECNOLÓGICA
INSTITUTO FEDERAL DE EDUCAÇÃO, CIÊNCIA E TECNOLOGIA DO RIO DE JANEIRO
PRÓ-REITORIA DE ADMINISTRAÇÃO E PLANEJAMENTO
</t>
  </si>
  <si>
    <t>OBRA:</t>
  </si>
  <si>
    <t>CONTRATADA</t>
  </si>
  <si>
    <t>C.N.P.J.:</t>
  </si>
  <si>
    <t>CONTRATO Nº</t>
  </si>
  <si>
    <t>Tipo de Licitação :</t>
  </si>
  <si>
    <t xml:space="preserve">Data inicial: </t>
  </si>
  <si>
    <t xml:space="preserve">Data Final: </t>
  </si>
  <si>
    <t>XX/XX/XXXX</t>
  </si>
  <si>
    <t>ITEM</t>
  </si>
  <si>
    <t>DISCRIMINAÇÃO</t>
  </si>
  <si>
    <t>UNIDADE</t>
  </si>
  <si>
    <t>PREÇOS</t>
  </si>
  <si>
    <t>Medição 01</t>
  </si>
  <si>
    <t xml:space="preserve">Acumulado </t>
  </si>
  <si>
    <t xml:space="preserve">Saldo </t>
  </si>
  <si>
    <t>Medição 02</t>
  </si>
  <si>
    <t>UNITÁRIO</t>
  </si>
  <si>
    <t>TOTAL</t>
  </si>
  <si>
    <t>Quant %</t>
  </si>
  <si>
    <t>Valor</t>
  </si>
  <si>
    <t>1.1</t>
  </si>
  <si>
    <t>1.2</t>
  </si>
  <si>
    <t/>
  </si>
  <si>
    <t>2.1</t>
  </si>
  <si>
    <t>ENGENHEIRO CIVIL DE OBRA JUNIOR COM ENCARGOS COMPLEMENTARES</t>
  </si>
  <si>
    <t>H</t>
  </si>
  <si>
    <t>ENCARREGADO GERAL COM ENCARGOS COMPLEMENTARES</t>
  </si>
  <si>
    <t>74209/001</t>
  </si>
  <si>
    <t>PLACA DE OBRA EM CHAPA DE ACO GALVANIZADO</t>
  </si>
  <si>
    <t>M2</t>
  </si>
  <si>
    <t>VIGIA NOTURNO COM ENCARGOS COMPLEMENTARES</t>
  </si>
  <si>
    <t>3.1</t>
  </si>
  <si>
    <t>4.1</t>
  </si>
  <si>
    <t>m2</t>
  </si>
  <si>
    <t>4.2</t>
  </si>
  <si>
    <t>4.3</t>
  </si>
  <si>
    <t>4.4</t>
  </si>
  <si>
    <t>LIMPEZA FINAL DA OBRA</t>
  </si>
  <si>
    <t>5.2</t>
  </si>
  <si>
    <t>5.2.1</t>
  </si>
  <si>
    <t>BDI 25%</t>
  </si>
  <si>
    <t>TOTAL + BDI</t>
  </si>
  <si>
    <t xml:space="preserve">REAJUSTE </t>
  </si>
  <si>
    <t>APLICAÇÃO MANUAL DE FUNDO SELADOR ACRÍLICO EM PANOS  COM   PRESENÇA   DE   VÃOS   DE   EDIFÍCIOS   DE  MÚLTIPLOS  PAVIMENTOS. AF_06/2014</t>
  </si>
  <si>
    <t>APLICAÇÃO MANUAL DE FUNDO SELADOR ACRÍLICO EM PANOS  CEGOS DE FACHADA (SEM PRESENÇA DE VÃOS ) DE EDIFÍCIOS  DE MÚLTIPLOS PAVIMENTOS . AF_06/2014</t>
  </si>
  <si>
    <t xml:space="preserve"> APLICAÇÃO   MANUAL   DE   MASSA ACRÍLICA   EM   PANOS   DE  FACHADA   COM   PRESENÇA   DE   VÃOS,   DE   EDIFÍCIOS   DE MÚLTIPLOS  PAVIMENTOS, UMA DEMÃO. AF_05/2017</t>
  </si>
  <si>
    <t>APLICAÇÃO   MANUAL   DE   MASSA ACRÍLICA   EM   PANOS   DE FACHADA   SEM   PRESENÇA   DE   VÃOS,   DE   EDIFÍCIOS   DE MÚLTIPLOS PAVIMENTOS, UMA DEMÃO. AF_05/2017</t>
  </si>
  <si>
    <t>93207 EXECUÇÃO DE ESCRITÓRIO EM CANTEIRO DE OBRA EM CHAPA DE MADEIRA COMPENSADA, NÃO INCLUSO MOBILIÁRIO E EQUIPAMENTOS. AF_02/2016</t>
  </si>
  <si>
    <t>M²</t>
  </si>
  <si>
    <t>EXECUÇÃO DE ALMOXARIFADO EM CANTEIRO DE OBRA EM CHAPA DE MADEIRA COMPENSADA, INCLUSO PRATELEIRAS. AF_02/2016</t>
  </si>
  <si>
    <t>LOCACAO DE ANDAIME SUSPENSO OU BALANCIM MANUAL, CAPACIDADE DE CARGA TOTAL DE APROXIMADAMENTE 250 KG/M2, PLATAFORMA DE 1,50 M X 0,80 M (C X L), CABO DE 45 M</t>
  </si>
  <si>
    <t>MÊS</t>
  </si>
  <si>
    <t>AD 39.05.0138 (A) (julho/2018)</t>
  </si>
  <si>
    <t>TRANSPORTE DE ENTULHO COM CAMINHÃO BASCULANTE 6 M3, RODOVIA PAVIMENTADA, DMT ATE 0,5 KM</t>
  </si>
  <si>
    <t>m³</t>
  </si>
  <si>
    <t>5.2.2</t>
  </si>
  <si>
    <t>5.2.3</t>
  </si>
  <si>
    <t>5.2.4</t>
  </si>
  <si>
    <t>5.3</t>
  </si>
  <si>
    <t>5.3.1</t>
  </si>
  <si>
    <t>73865/1</t>
  </si>
  <si>
    <t>FUNDO PREPARADOR PRIMER A BASE DE EPOXI, PARA ESTRUTURA METALICA, UMA DEMAO, ESPESSURA DE 25 MICRA.</t>
  </si>
  <si>
    <t>73924/2</t>
  </si>
  <si>
    <t>PINTURA ESMALTE ACETINADO, DUAS DEMAOS, SOBRE SUPERFICIE METALICA</t>
  </si>
  <si>
    <t>4/MÊS</t>
  </si>
  <si>
    <t>CONSULTA SINAPI/SCO</t>
  </si>
  <si>
    <t>1. CANTEIRO DE OBRAS - INSTALAÇÕES PROVISÓRIAS</t>
  </si>
  <si>
    <t>2. EQUIPAMENTOS</t>
  </si>
  <si>
    <t>ENGENHEIRO DE SEGURANÇA DO TRABALHO (INCLUSIVE ENCARGOS SOCIAIS)</t>
  </si>
  <si>
    <t>ALMOXARIFEe COM ENCARGOS COMPLEMENTARES</t>
  </si>
  <si>
    <t>VALOR DA PROPOSTA</t>
  </si>
  <si>
    <t>ADITIVO 01</t>
  </si>
  <si>
    <t>REAJUSTE ANUAL  01</t>
  </si>
  <si>
    <t>QUANTIDADE</t>
  </si>
  <si>
    <t>% DA OBRA</t>
  </si>
  <si>
    <t>REPARAÇÃO E PINTURA CAMPUS RIO DE JANEIRO</t>
  </si>
  <si>
    <t>6.1.1</t>
  </si>
  <si>
    <t>REMOÇÃO DE PORTAS, DE FORMA MANUAL, SEM REAPROVEITAMENTO. AF_12/2017</t>
  </si>
  <si>
    <t>6.1.2</t>
  </si>
  <si>
    <t xml:space="preserve">REMOÇÃO DE LOUÇAS, DE FORMA MANUAL, SEM REAPROVEITAMENTO. </t>
  </si>
  <si>
    <t>APLICAÇÃO  E  LIXAMENTO  DE  MASSA  LÁTEX  EM  TETO,  DUAS DEMÃOS. AF_06/2014</t>
  </si>
  <si>
    <t>APLICAÇÃO E LIXAMENTO DE MASSA LÁTEX EM PAREDES, DUAS DEMÃOS. AF_06/2014</t>
  </si>
  <si>
    <t>APLICAÇÃO  DE  FUNDO  SELADOR  ACRÍLICO  EM  TETO,  UMA DEMÃO. AF_06/2014</t>
  </si>
  <si>
    <t>APLICAÇÃO DE FUNDO SELADOR ACRÍLICO EM PAREDES, UMA DEMÃO. AF_06/2014</t>
  </si>
  <si>
    <t>APLICAÇÃO MECÂNICA DE PINTURA COM TINTA LÁTEX ACRÍLICA EM PAREDES, DUAS DEMÃOS. AF_06/2014</t>
  </si>
  <si>
    <t>APLICAÇÃO MECÂNICA DE PINTURA COM TINTA LÁTEX ACRÍLICA EM TETO, DUAS DEMÃOS. AF_06/2014</t>
  </si>
  <si>
    <t>APLICAÇÃO  MANUAL  DE  TINTA LÁTEX ACRÍLICA  EM  PANOS  COM   PRESENÇA   DE   VÃOS   DE   EDIFÍCIOS   DE MÚLTIPLOS PAVIMENTOS, DUAS DEMÃOS. AF_11/2016</t>
  </si>
  <si>
    <t>APLICAÇÃO MANUAL DE TINTA LÁTEX ACRÍLICA EM PANOS SEM  PRESENÇA     DE     VÃOS     DE     EDIFÍCIOS  DE     MÚLTIPLOS PAVIMENTOS, DUAS DEMÃOS. AF_11/2016</t>
  </si>
  <si>
    <t>UNID</t>
  </si>
  <si>
    <t>6.1.3</t>
  </si>
  <si>
    <t>6.1.4</t>
  </si>
  <si>
    <t>DEMOLIÇÃO DE ARGAMASSAS, DE FORMA MANUAL, SEM REAPROVEITAMENTO. AF_12/2017</t>
  </si>
  <si>
    <t>REMOÇÃO DE LUMINÁRIAS, DE FORMA MANUAL, SEM REAPROVEITAMENTO. AF_12/2017</t>
  </si>
  <si>
    <t>7.1</t>
  </si>
  <si>
    <t>PORTA DE MADEIRA PARA PINTURA, SEMI-OCA (LEVE OU MÉDIA), 60X210CM, ESSURA DE 3,5CM, INCLUSO DOBRADIÇAS - FORNECIMENTO E INSTALAÇÃO.</t>
  </si>
  <si>
    <t>PORTA DE MADEIRA PARA PINTURA, SEMI-OCA (LEVE OU MÉDIA), 70X210CM ,ESSURA DE 3,5CM, INCLUSO DOBRADIÇAS - FORNECIMENTO E INSTALAÇÃO.</t>
  </si>
  <si>
    <t>PORTA DE MADEIRA PARA PINTURA, SEMI-OCA (LEVE OU MÉDIA), 80X210CM, ESSURA DE 3,5CM, INCLUSO DOBRADIÇAS - FORNECIMENTO E INSTALAÇÃO.</t>
  </si>
  <si>
    <t>PORTA DE MADEIRA PARA PINTURA, SEMI-OCA (LEVE OU MÉDIA), 90X210CM, ESSURA DE 3,5CM, INCLUSO DOBRADIÇAS - FORNECIMENTO E INSTALAÇÃO.</t>
  </si>
  <si>
    <t>PORTA DE MADEIRA PARA PINTURA, SEMI-OCA (LEVE OU MÉDIA), 70X210CM ,ESSURA DE 3,5CM, INCLUSO DOBRADIÇAS - FORNECIMENTO E INSTALAÇÃO -Porta de madeira - 2,10 x 1,40</t>
  </si>
  <si>
    <t>ES 04.05.0106 (/)</t>
  </si>
  <si>
    <t>m²</t>
  </si>
  <si>
    <t>ES 09.10.0050 (A)</t>
  </si>
  <si>
    <t>73838/001</t>
  </si>
  <si>
    <t>PORTA DE VIDRO TEMPERADO, 0,9X2,10M, ESPESSURA 10MM, INCLUSIVE ACESSORIOS -Porta Blindex - 2,10 x 1,70</t>
  </si>
  <si>
    <t>5.4</t>
  </si>
  <si>
    <t>5.4.1</t>
  </si>
  <si>
    <t>5.4.2</t>
  </si>
  <si>
    <t>74065/002</t>
  </si>
  <si>
    <t xml:space="preserve">3. ADMINISTRAÇÃO LOCAL </t>
  </si>
  <si>
    <t>3.2</t>
  </si>
  <si>
    <t>3.3</t>
  </si>
  <si>
    <t>3.4</t>
  </si>
  <si>
    <t>3.5</t>
  </si>
  <si>
    <t>3.6</t>
  </si>
  <si>
    <t>4. PINTURA</t>
  </si>
  <si>
    <t>4.1. PINTURA EXTERNA (ALVENARIAS)</t>
  </si>
  <si>
    <t>4.1.1</t>
  </si>
  <si>
    <t>4.1.2</t>
  </si>
  <si>
    <t>4.1.3</t>
  </si>
  <si>
    <t>4.1.4</t>
  </si>
  <si>
    <t>4.1.5</t>
  </si>
  <si>
    <t>4.1.6</t>
  </si>
  <si>
    <t>4.2. PINTURA INTERNA (ALVENARIAS)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</si>
  <si>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</si>
  <si>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</si>
  <si>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</si>
  <si>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</si>
  <si>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</si>
  <si>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</si>
  <si>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</si>
  <si>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</si>
  <si>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4.4.1</t>
  </si>
  <si>
    <t>PINTURA ESMALTE ACETINADO PARA MADEIRA, DUAS DEMÃOS SOBRE FUNDO NIVELADOR BRANCO</t>
  </si>
  <si>
    <t>6.1.6</t>
  </si>
  <si>
    <t>DEMOLIÇÃO DE RODAPÉ CERÂMICO, DE FORMA MANUAL, SEM REAPROVEITAMENTO. AF_12/2017</t>
  </si>
  <si>
    <t xml:space="preserve">m </t>
  </si>
  <si>
    <t>6.1.5</t>
  </si>
  <si>
    <t>DEMOLIÇÃO DE REVESTIMENTO CERÂMICO, DE FORMA MANUAL, SEM REAPROVEITAMENTO. AF_12/2017</t>
  </si>
  <si>
    <t>ALVENARIA DE VEDAÇÃO DE BLOCOS CERÂMICOS FURADOS NA HORIZONTAL DE 9X19X19CM (ESPESSURA 9CM) DE PAREDES COM ÁREA LÍQUIDA MAIOR OU IGUAL A 6M² COM VÃOS E ARGAMASSA DE ASSENTAMENTO COM PREPARO MANUAL. AF_06/2014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</si>
  <si>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</si>
  <si>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MASSA ÚNICA, PARA RECEBIMENTO DE PINTURA, EM ARGAMASSA TRAÇO 1:2:8, PREPARO MANUAL, APLICADA MANUALMENTE EM FACES INTERNAS DE PAREDES, ESPESSURA DE 10MM, COM EXECUÇÃO DE TALISCAS. AF_06/2014</t>
  </si>
  <si>
    <t>EMBOÇO, PARA RECEBIMENTO DE CERÂMICA, EM ARGAMASSA TRAÇO 1:2:8, PREPARO MANUAL, APLICADO MANUALMENTE EM FACES INTERNAS DE PAREDES, PARA AMBIENTE COM ÁREA MAIOR QUE 10M2, ESPESSURA DE 10MM, COM EXECUÇÃO DE TALISCAS. AF_06/2014</t>
  </si>
  <si>
    <t>FORRO EM PLACAS DE GESSO, PARA AMBIENTES RESIDENCIAIS. AF_05/2017_P</t>
  </si>
  <si>
    <t>REVESTIMENTO CERÂMICO PARA PAREDES INTERNAS COM PLACAS TIPO ESMALTADAEXTRA DE DIMENSÕES 25X35 CM APLICADAS EM AMBIENTES DE ÁREA MAIOR QUE 5M² NA ALTURA INTEIRA DAS PAREDES. AF_06/2014</t>
  </si>
  <si>
    <t>REVESTIMENTO CERÂMICO PARA PISO COM PLACAS TIPO PORCELANATO DE DIMENSÕES 45X45 CM APLICADA EM AMBIENTES DE ÁREA MAIOR QUE 10 M². AF_06/2014</t>
  </si>
  <si>
    <t>PONTO DE ILUMINAÇÃO RESIDENCIAL INCLUINDO INTERRUPTOR SIMPLES, CAIXA ELÉTRICA, ELETRODUTO, CABO, RASGO, QUEBRA E CHUMBAMENTO (EXCLUINDO LUMINÁRIA E LÂMPADA). AF_01/2016</t>
  </si>
  <si>
    <t>PONTO DE TOMADA RESIDENCIAL INCLUINDO TOMADA (2 MÓDULOS) 10A/250V, CAIXA ELÉTRICA, ELETRODUTO, CABO, RASGO, QUEBRA E CHUMBAMENTO. AF_01/2016</t>
  </si>
  <si>
    <t>LUMINÁRIA TIPO PLAFON REDONDO COM VIDRO FOSCO, DE SOBREPOR, COM 2 LÂMPADAS DE 15 W - FORNECIMENTO E INSTALAÇÃO. AF_11/2017</t>
  </si>
  <si>
    <t>PONTO DE CONSUMO TERMINAL DE ÁGUA FRIA (SUBRAMAL) COM TUBULAÇÃO DE PVC, DN 25 MM, INSTALADO EM RAMAL DE ÁGUA, INCLUSOS RASGO E CHUMBAMENTO EM ALVENARIA. AF_12/2014</t>
  </si>
  <si>
    <t>VASO SANITÁRIO SIFONADO COM CAIXA ACOPLADA LOUÇA BRANCA - FORNECIMENTO E INSTALAÇÃO. AF_12/2013</t>
  </si>
  <si>
    <t>LAVATÓRIO LOUÇA BRANCA COM COLUNA, *44 X 35,5* CM, PADRÃO POPULAR - FORNECIMENTO E INSTALAÇÃO. AF_12/2013</t>
  </si>
  <si>
    <t>BANCADA DE GRANITO CINZA POLIDO 150 X 60 CM, COM CUBA DE EMBUTIR DE AÇO INOXIDÁVEL MÉDIA, VÁLVULA AMERICANA EM METAL CROMADO, SIFÃO FLEXÍVELEM PVC, ENGATE FLEXÍVEL 30 CM, TORNEIRA CROMADA LONGA DE PAREDE, 1/2" OU 3/4", PARA PIA DE COZINHA, PADRÃO POPULAR- FORNEC. E INSTAL. AF_12/2013</t>
  </si>
  <si>
    <t>5. REFORMA VESTIÁRIOS TERCEIRIZADOS (SALAS 028/029)</t>
  </si>
  <si>
    <t>5.1. REMOÇÕES E DEMOLIÇÕES</t>
  </si>
  <si>
    <t>5.1</t>
  </si>
  <si>
    <t>5.1.1</t>
  </si>
  <si>
    <t>5.1.2</t>
  </si>
  <si>
    <t>5.1.3</t>
  </si>
  <si>
    <t>5.1.4</t>
  </si>
  <si>
    <t>5.1.5</t>
  </si>
  <si>
    <t>5.1.6</t>
  </si>
  <si>
    <t>5.4. REVESTIMENTOS CERÂMICOS</t>
  </si>
  <si>
    <t>5.3. REVESTIMENTO TETO</t>
  </si>
  <si>
    <t>5.2. ALVENARIA</t>
  </si>
  <si>
    <t>5.5. INSTALAÇÕES ELÉTRICAS</t>
  </si>
  <si>
    <t>5.5</t>
  </si>
  <si>
    <t>5.6</t>
  </si>
  <si>
    <t>5.5.1</t>
  </si>
  <si>
    <t>5.5.2</t>
  </si>
  <si>
    <t>5.5.3</t>
  </si>
  <si>
    <t>5.6.1</t>
  </si>
  <si>
    <t>5.6.2</t>
  </si>
  <si>
    <t>5.6.3</t>
  </si>
  <si>
    <t>5.6.4</t>
  </si>
  <si>
    <t>5.6. INSTALAÇÕES HIDRÁULICAS</t>
  </si>
  <si>
    <t xml:space="preserve">4.3. PINTURA DE SUPERFÍCIES METÁLICAS </t>
  </si>
  <si>
    <t>4.4. PINTURA DAS PORTAS / PORTAIS / BANDEIRAS</t>
  </si>
  <si>
    <t>6. PORTAS</t>
  </si>
  <si>
    <t>PORTA EM MADEIRA MACIÇA APARELHADA, FOLHEADA NAS DUAS FACES, COM 3 cm DE ESPESSURA. FORNECIMENTO E INSTALAÇÃO, EXCLUSIVE FORNECIMENTO DE FERRAGENS, ADUELAS E ALIZARES - PORTA DE MADEIRA - 2,10 x 1,00 m</t>
  </si>
  <si>
    <t>PORTA DE MADEIRA PARA PINTURA, SEMI-OCA (LEVE OU MÉDIA), 60X210CM, ESSURA DE 3,5CM, INCLUSO DOBRADIÇAS - FORNECIMENTO E INSTALAÇÃO- PORTA DE MADEIRA - 2,10 x 1,20 m</t>
  </si>
  <si>
    <t>6.1.7</t>
  </si>
  <si>
    <t>6.1.8</t>
  </si>
  <si>
    <t>6.1.9</t>
  </si>
  <si>
    <t>6.1.10</t>
  </si>
  <si>
    <t>PORTA DE FERRO, COM LARGURA 1m, EM BARRA DE  1 1/4"x5/16", CANTONEIRA 1 1/2"x1/8), 3 DOBRADIÇAS 4"x3", REFERÊNCIA 1244G e 3"x2 1/2", "PAGE" OU SIMILAR. FORNECIMENTO E INSTALAÇÃO - PORTÃO - 1,43 x 0,60 m</t>
  </si>
  <si>
    <t>PORTA DE ALUMÍNIO DE ABRIR TIPO VENEZIANA COM GUARNIZÃO, FIXAÇÃO COM PARAFUSO - FORNECIMENTO E INSTALAÇÃO. AF_08/2015</t>
  </si>
  <si>
    <t xml:space="preserve">7. SERVIÇOS COMPLEMENTARES </t>
  </si>
  <si>
    <t>7.2</t>
  </si>
  <si>
    <t>CRONOGRAMA FÍSICO-FINANCEIRO</t>
  </si>
  <si>
    <t>PROPRIETÁRIO:  INSTITUTO FEDERAL DO RIO DE JANEIRO - CNPJ: 10.952.708/0001-04</t>
  </si>
  <si>
    <t>DATA: 05/10/2018</t>
  </si>
  <si>
    <t>PRAZO DA OBRA: 03MESES</t>
  </si>
  <si>
    <t>OBRA: REFORMA CAMPUS RIO DE JANEIRO - IFRJ</t>
  </si>
  <si>
    <t>ETAPAS/DESCRIÇÃO</t>
  </si>
  <si>
    <t>FÍSICO/ FINANCEIRO</t>
  </si>
  <si>
    <t>TOTAL  ETAPAS</t>
  </si>
  <si>
    <t>MÊS 1</t>
  </si>
  <si>
    <t>MÊS 2</t>
  </si>
  <si>
    <t>MÊS 3</t>
  </si>
  <si>
    <t>1</t>
  </si>
  <si>
    <t xml:space="preserve"> CANTEIRO DE OBRAS / INSTAL PROVISÓRIAS</t>
  </si>
  <si>
    <t>Físico %</t>
  </si>
  <si>
    <t>Financeiro</t>
  </si>
  <si>
    <t xml:space="preserve"> EQUIPAMENTOS</t>
  </si>
  <si>
    <t xml:space="preserve">ADMINISTRAÇÃO LOCAL </t>
  </si>
  <si>
    <t xml:space="preserve"> PINTURA</t>
  </si>
  <si>
    <t xml:space="preserve"> REFORMA SALA TERCEIRIZADOS</t>
  </si>
  <si>
    <t xml:space="preserve"> Portas</t>
  </si>
  <si>
    <t xml:space="preserve">SERVIÇOS COMPLEMENTARES </t>
  </si>
  <si>
    <t>Observações:</t>
  </si>
  <si>
    <t>SUBTOTAL</t>
  </si>
  <si>
    <t>BDI=25%</t>
  </si>
  <si>
    <t>LOCAL: RUA SENADOR FURTADO 121/125</t>
  </si>
  <si>
    <t>4.1.7</t>
  </si>
  <si>
    <t xml:space="preserve">VIDRO LISO COMUM TRANSPARENTE, ESPESSURA 3MM </t>
  </si>
  <si>
    <t>4.1.8</t>
  </si>
  <si>
    <t>4.1.9</t>
  </si>
  <si>
    <t>MARCENEIRO</t>
  </si>
  <si>
    <t>FECHADURA DE EMBUTIR PARA PORTAS INTERNAS, COMPLETA, ACABAMENTO PADRÃO MÉDIO, COM EXECUÇÃO DE FURO - FORNECIMENTO E INSTALAÇÃO.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</si>
</sst>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#,##0.00"/>
    <numFmt numFmtId="166" formatCode="#,##0.00;&quot;-&quot;#,##0.00"/>
    <numFmt numFmtId="167" formatCode="&quot; &quot;#,##0.00&quot; &quot;;&quot;-&quot;#,##0.00&quot; &quot;;&quot; -&quot;00&quot; &quot;;&quot; &quot;@&quot; &quot;"/>
    <numFmt numFmtId="168" formatCode="d/m/yy"/>
    <numFmt numFmtId="169" formatCode="#,##0.00&quot; &quot;;&quot; (&quot;#,##0.00&quot;)&quot;;&quot; -&quot;#&quot; &quot;;@&quot; &quot;"/>
    <numFmt numFmtId="170" formatCode="&quot; (&quot;#,##0.00&quot;)&quot;"/>
    <numFmt numFmtId="171" formatCode="#,##0.00&quot; &quot;;&quot;-&quot;#,##0.00&quot; &quot;;&quot; -&quot;#&quot; &quot;;@&quot; &quot;"/>
    <numFmt numFmtId="172" formatCode="&quot;R$ &quot;#,##0.00"/>
  </numFmts>
  <fonts count="26">
    <font>
      <sz val="12"/>
      <color theme="1"/>
      <name val="Spranq eco sans"/>
      <family val="2"/>
    </font>
    <font>
      <sz val="12"/>
      <color theme="1"/>
      <name val="Spranq eco sans"/>
      <family val="2"/>
    </font>
    <font>
      <sz val="10"/>
      <color rgb="FF000000"/>
      <name val="Arial1"/>
    </font>
    <font>
      <sz val="10"/>
      <color rgb="FF000000"/>
      <name val="Arial"/>
      <family val="2"/>
    </font>
    <font>
      <sz val="12"/>
      <color rgb="FF000000"/>
      <name val="Arial MT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pranq eco sans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Border="0" applyProtection="0"/>
    <xf numFmtId="166" fontId="4" fillId="0" borderId="0" applyBorder="0" applyProtection="0"/>
    <xf numFmtId="167" fontId="2" fillId="0" borderId="0" applyFont="0" applyFill="0" applyBorder="0" applyAlignment="0" applyProtection="0"/>
    <xf numFmtId="0" fontId="5" fillId="0" borderId="0" applyNumberFormat="0" applyBorder="0" applyProtection="0"/>
    <xf numFmtId="0" fontId="10" fillId="0" borderId="0"/>
    <xf numFmtId="0" fontId="2" fillId="0" borderId="0" applyNumberFormat="0" applyBorder="0" applyProtection="0"/>
    <xf numFmtId="169" fontId="2" fillId="0" borderId="0" applyBorder="0" applyProtection="0"/>
    <xf numFmtId="169" fontId="2" fillId="0" borderId="0" applyBorder="0" applyProtection="0"/>
    <xf numFmtId="171" fontId="5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9" fontId="2" fillId="0" borderId="0" applyBorder="0" applyProtection="0"/>
    <xf numFmtId="43" fontId="10" fillId="0" borderId="0" applyFont="0" applyFill="0" applyBorder="0" applyAlignment="0" applyProtection="0"/>
  </cellStyleXfs>
  <cellXfs count="324">
    <xf numFmtId="0" fontId="0" fillId="0" borderId="0" xfId="0"/>
    <xf numFmtId="0" fontId="13" fillId="5" borderId="3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166" fontId="6" fillId="0" borderId="0" xfId="3" applyFont="1" applyFill="1" applyAlignment="1">
      <alignment wrapText="1"/>
    </xf>
    <xf numFmtId="4" fontId="6" fillId="0" borderId="0" xfId="3" applyNumberFormat="1" applyFont="1" applyFill="1" applyAlignment="1">
      <alignment wrapText="1"/>
    </xf>
    <xf numFmtId="166" fontId="8" fillId="0" borderId="0" xfId="3" applyFont="1" applyFill="1" applyAlignment="1">
      <alignment wrapText="1"/>
    </xf>
    <xf numFmtId="167" fontId="6" fillId="3" borderId="0" xfId="4" applyFont="1" applyFill="1" applyAlignment="1">
      <alignment horizontal="left" vertical="center" wrapText="1"/>
    </xf>
    <xf numFmtId="167" fontId="8" fillId="3" borderId="0" xfId="4" applyFont="1" applyFill="1" applyAlignment="1">
      <alignment horizontal="left" vertical="center" wrapText="1"/>
    </xf>
    <xf numFmtId="10" fontId="9" fillId="4" borderId="35" xfId="0" applyNumberFormat="1" applyFont="1" applyFill="1" applyBorder="1" applyAlignment="1">
      <alignment horizontal="center" wrapText="1"/>
    </xf>
    <xf numFmtId="0" fontId="6" fillId="3" borderId="14" xfId="2" applyFont="1" applyFill="1" applyBorder="1" applyAlignment="1">
      <alignment vertical="center" wrapText="1"/>
    </xf>
    <xf numFmtId="0" fontId="6" fillId="3" borderId="0" xfId="2" applyFont="1" applyFill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4" fontId="9" fillId="0" borderId="29" xfId="0" applyNumberFormat="1" applyFont="1" applyFill="1" applyBorder="1" applyAlignment="1">
      <alignment horizontal="center" wrapText="1"/>
    </xf>
    <xf numFmtId="4" fontId="9" fillId="0" borderId="28" xfId="0" applyNumberFormat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44" fontId="9" fillId="4" borderId="31" xfId="0" applyNumberFormat="1" applyFont="1" applyFill="1" applyBorder="1" applyAlignment="1">
      <alignment horizontal="center" wrapText="1"/>
    </xf>
    <xf numFmtId="44" fontId="9" fillId="4" borderId="33" xfId="0" applyNumberFormat="1" applyFont="1" applyFill="1" applyBorder="1" applyAlignment="1">
      <alignment horizontal="center" vertical="center" wrapText="1"/>
    </xf>
    <xf numFmtId="10" fontId="9" fillId="4" borderId="33" xfId="0" applyNumberFormat="1" applyFont="1" applyFill="1" applyBorder="1" applyAlignment="1">
      <alignment horizontal="center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4" fontId="9" fillId="4" borderId="35" xfId="0" applyNumberFormat="1" applyFont="1" applyFill="1" applyBorder="1" applyAlignment="1">
      <alignment horizontal="center" vertical="center" wrapText="1"/>
    </xf>
    <xf numFmtId="44" fontId="9" fillId="4" borderId="36" xfId="0" applyNumberFormat="1" applyFont="1" applyFill="1" applyBorder="1" applyAlignment="1">
      <alignment horizontal="center" vertical="center" wrapText="1"/>
    </xf>
    <xf numFmtId="10" fontId="9" fillId="5" borderId="35" xfId="0" applyNumberFormat="1" applyFont="1" applyFill="1" applyBorder="1" applyAlignment="1">
      <alignment horizontal="center" wrapText="1"/>
    </xf>
    <xf numFmtId="44" fontId="7" fillId="5" borderId="33" xfId="0" applyNumberFormat="1" applyFont="1" applyFill="1" applyBorder="1" applyAlignment="1">
      <alignment horizontal="center" vertical="center" wrapText="1"/>
    </xf>
    <xf numFmtId="10" fontId="9" fillId="5" borderId="33" xfId="0" applyNumberFormat="1" applyFont="1" applyFill="1" applyBorder="1" applyAlignment="1">
      <alignment horizontal="center" vertical="center" wrapText="1"/>
    </xf>
    <xf numFmtId="4" fontId="9" fillId="5" borderId="33" xfId="0" applyNumberFormat="1" applyFont="1" applyFill="1" applyBorder="1" applyAlignment="1">
      <alignment horizontal="center" vertical="center" wrapText="1"/>
    </xf>
    <xf numFmtId="4" fontId="9" fillId="5" borderId="35" xfId="0" applyNumberFormat="1" applyFont="1" applyFill="1" applyBorder="1" applyAlignment="1">
      <alignment horizontal="center" vertical="center" wrapText="1"/>
    </xf>
    <xf numFmtId="10" fontId="9" fillId="5" borderId="35" xfId="0" applyNumberFormat="1" applyFont="1" applyFill="1" applyBorder="1" applyAlignment="1">
      <alignment horizontal="center" vertical="center" wrapText="1"/>
    </xf>
    <xf numFmtId="44" fontId="7" fillId="5" borderId="36" xfId="0" applyNumberFormat="1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10" fontId="9" fillId="4" borderId="35" xfId="0" applyNumberFormat="1" applyFont="1" applyFill="1" applyBorder="1" applyAlignment="1">
      <alignment horizontal="center" vertical="center" wrapText="1"/>
    </xf>
    <xf numFmtId="10" fontId="9" fillId="0" borderId="33" xfId="0" applyNumberFormat="1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44" fontId="7" fillId="4" borderId="43" xfId="0" applyNumberFormat="1" applyFont="1" applyFill="1" applyBorder="1" applyAlignment="1">
      <alignment horizontal="center" wrapText="1"/>
    </xf>
    <xf numFmtId="0" fontId="9" fillId="4" borderId="44" xfId="0" applyFont="1" applyFill="1" applyBorder="1" applyAlignment="1">
      <alignment wrapText="1"/>
    </xf>
    <xf numFmtId="4" fontId="9" fillId="4" borderId="44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/>
    <xf numFmtId="4" fontId="7" fillId="0" borderId="0" xfId="0" applyNumberFormat="1" applyFont="1" applyFill="1"/>
    <xf numFmtId="166" fontId="6" fillId="0" borderId="0" xfId="3" applyFont="1" applyFill="1" applyAlignment="1"/>
    <xf numFmtId="4" fontId="6" fillId="0" borderId="0" xfId="3" applyNumberFormat="1" applyFont="1" applyFill="1" applyAlignment="1"/>
    <xf numFmtId="0" fontId="7" fillId="0" borderId="15" xfId="0" applyFont="1" applyFill="1" applyBorder="1"/>
    <xf numFmtId="4" fontId="7" fillId="0" borderId="15" xfId="0" applyNumberFormat="1" applyFont="1" applyFill="1" applyBorder="1"/>
    <xf numFmtId="0" fontId="9" fillId="0" borderId="29" xfId="0" applyFont="1" applyFill="1" applyBorder="1" applyAlignment="1">
      <alignment horizontal="center"/>
    </xf>
    <xf numFmtId="4" fontId="9" fillId="0" borderId="29" xfId="0" applyNumberFormat="1" applyFont="1" applyFill="1" applyBorder="1" applyAlignment="1">
      <alignment horizontal="center"/>
    </xf>
    <xf numFmtId="10" fontId="9" fillId="0" borderId="33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10" fontId="9" fillId="4" borderId="33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4" fontId="9" fillId="4" borderId="33" xfId="0" applyNumberFormat="1" applyFont="1" applyFill="1" applyBorder="1" applyAlignment="1">
      <alignment horizontal="center" vertical="center"/>
    </xf>
    <xf numFmtId="10" fontId="9" fillId="4" borderId="33" xfId="0" applyNumberFormat="1" applyFont="1" applyFill="1" applyBorder="1" applyAlignment="1">
      <alignment horizontal="center" vertical="center"/>
    </xf>
    <xf numFmtId="4" fontId="9" fillId="4" borderId="33" xfId="0" applyNumberFormat="1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vertical="center" wrapText="1"/>
    </xf>
    <xf numFmtId="0" fontId="13" fillId="5" borderId="33" xfId="0" applyFont="1" applyFill="1" applyBorder="1" applyAlignment="1">
      <alignment horizontal="center" vertical="center" wrapText="1"/>
    </xf>
    <xf numFmtId="10" fontId="9" fillId="5" borderId="33" xfId="0" applyNumberFormat="1" applyFont="1" applyFill="1" applyBorder="1" applyAlignment="1">
      <alignment horizontal="center" vertical="center"/>
    </xf>
    <xf numFmtId="4" fontId="9" fillId="5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5" borderId="33" xfId="5" applyFont="1" applyFill="1" applyBorder="1" applyAlignment="1">
      <alignment horizontal="left" vertical="center" wrapText="1"/>
    </xf>
    <xf numFmtId="0" fontId="14" fillId="4" borderId="32" xfId="0" applyFont="1" applyFill="1" applyBorder="1" applyAlignment="1">
      <alignment horizontal="left" wrapText="1"/>
    </xf>
    <xf numFmtId="0" fontId="14" fillId="4" borderId="33" xfId="0" applyFont="1" applyFill="1" applyBorder="1" applyAlignment="1">
      <alignment horizontal="left" wrapText="1"/>
    </xf>
    <xf numFmtId="168" fontId="15" fillId="5" borderId="32" xfId="0" applyNumberFormat="1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vertical="center" wrapText="1"/>
    </xf>
    <xf numFmtId="0" fontId="15" fillId="5" borderId="32" xfId="0" applyFont="1" applyFill="1" applyBorder="1" applyAlignment="1">
      <alignment horizontal="left" wrapText="1"/>
    </xf>
    <xf numFmtId="0" fontId="13" fillId="5" borderId="33" xfId="0" applyFont="1" applyFill="1" applyBorder="1" applyAlignment="1">
      <alignment horizontal="left" vertical="top" wrapText="1"/>
    </xf>
    <xf numFmtId="0" fontId="15" fillId="5" borderId="33" xfId="0" applyFont="1" applyFill="1" applyBorder="1" applyAlignment="1">
      <alignment horizontal="left" wrapText="1"/>
    </xf>
    <xf numFmtId="170" fontId="14" fillId="4" borderId="32" xfId="0" applyNumberFormat="1" applyFont="1" applyFill="1" applyBorder="1" applyAlignment="1">
      <alignment horizontal="left" wrapText="1"/>
    </xf>
    <xf numFmtId="170" fontId="15" fillId="5" borderId="32" xfId="0" applyNumberFormat="1" applyFont="1" applyFill="1" applyBorder="1" applyAlignment="1">
      <alignment horizontal="left" wrapText="1"/>
    </xf>
    <xf numFmtId="0" fontId="15" fillId="4" borderId="43" xfId="0" applyFont="1" applyFill="1" applyBorder="1" applyAlignment="1">
      <alignment wrapText="1"/>
    </xf>
    <xf numFmtId="0" fontId="15" fillId="4" borderId="44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4" fillId="4" borderId="33" xfId="0" applyFont="1" applyFill="1" applyBorder="1" applyAlignment="1">
      <alignment horizontal="center" wrapText="1"/>
    </xf>
    <xf numFmtId="4" fontId="14" fillId="4" borderId="33" xfId="0" applyNumberFormat="1" applyFont="1" applyFill="1" applyBorder="1" applyAlignment="1">
      <alignment horizontal="center" wrapText="1"/>
    </xf>
    <xf numFmtId="0" fontId="13" fillId="5" borderId="33" xfId="5" applyFont="1" applyFill="1" applyBorder="1" applyAlignment="1">
      <alignment horizontal="center" vertical="center" wrapText="1"/>
    </xf>
    <xf numFmtId="169" fontId="15" fillId="5" borderId="33" xfId="0" applyNumberFormat="1" applyFont="1" applyFill="1" applyBorder="1" applyAlignment="1">
      <alignment horizontal="center" vertical="center" wrapText="1"/>
    </xf>
    <xf numFmtId="169" fontId="15" fillId="5" borderId="33" xfId="0" applyNumberFormat="1" applyFont="1" applyFill="1" applyBorder="1" applyAlignment="1">
      <alignment horizontal="center" wrapText="1"/>
    </xf>
    <xf numFmtId="10" fontId="3" fillId="5" borderId="34" xfId="0" applyNumberFormat="1" applyFont="1" applyFill="1" applyBorder="1" applyAlignment="1" applyProtection="1">
      <alignment horizontal="center" wrapText="1"/>
      <protection locked="0"/>
    </xf>
    <xf numFmtId="10" fontId="3" fillId="5" borderId="20" xfId="0" applyNumberFormat="1" applyFont="1" applyFill="1" applyBorder="1" applyAlignment="1" applyProtection="1">
      <alignment horizontal="center" wrapText="1"/>
      <protection locked="0"/>
    </xf>
    <xf numFmtId="10" fontId="3" fillId="5" borderId="34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33" xfId="0" applyFont="1" applyFill="1" applyBorder="1" applyAlignment="1">
      <alignment horizontal="center" wrapText="1"/>
    </xf>
    <xf numFmtId="169" fontId="14" fillId="4" borderId="33" xfId="0" applyNumberFormat="1" applyFont="1" applyFill="1" applyBorder="1" applyAlignment="1">
      <alignment horizontal="center" wrapText="1"/>
    </xf>
    <xf numFmtId="10" fontId="3" fillId="5" borderId="50" xfId="0" applyNumberFormat="1" applyFont="1" applyFill="1" applyBorder="1" applyAlignment="1" applyProtection="1">
      <alignment horizontal="center" wrapText="1"/>
      <protection locked="0"/>
    </xf>
    <xf numFmtId="10" fontId="3" fillId="5" borderId="48" xfId="0" applyNumberFormat="1" applyFont="1" applyFill="1" applyBorder="1" applyAlignment="1" applyProtection="1">
      <alignment horizontal="center" wrapText="1"/>
      <protection locked="0"/>
    </xf>
    <xf numFmtId="0" fontId="15" fillId="4" borderId="44" xfId="0" applyFont="1" applyFill="1" applyBorder="1" applyAlignment="1">
      <alignment horizontal="center" wrapText="1"/>
    </xf>
    <xf numFmtId="167" fontId="3" fillId="2" borderId="8" xfId="4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16" fontId="12" fillId="3" borderId="11" xfId="2" applyNumberFormat="1" applyFont="1" applyFill="1" applyBorder="1" applyAlignment="1">
      <alignment horizontal="center" vertical="center" wrapText="1"/>
    </xf>
    <xf numFmtId="10" fontId="14" fillId="4" borderId="35" xfId="0" applyNumberFormat="1" applyFont="1" applyFill="1" applyBorder="1" applyAlignment="1">
      <alignment horizontal="center" wrapText="1"/>
    </xf>
    <xf numFmtId="10" fontId="14" fillId="4" borderId="35" xfId="0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wrapText="1"/>
    </xf>
    <xf numFmtId="165" fontId="3" fillId="2" borderId="12" xfId="2" applyNumberFormat="1" applyFont="1" applyFill="1" applyBorder="1" applyAlignment="1">
      <alignment horizontal="center" vertical="center" wrapText="1"/>
    </xf>
    <xf numFmtId="14" fontId="3" fillId="3" borderId="13" xfId="2" applyNumberFormat="1" applyFont="1" applyFill="1" applyBorder="1" applyAlignment="1">
      <alignment horizontal="center" vertical="center" wrapText="1"/>
    </xf>
    <xf numFmtId="14" fontId="3" fillId="5" borderId="45" xfId="2" applyNumberFormat="1" applyFont="1" applyFill="1" applyBorder="1" applyAlignment="1">
      <alignment horizontal="center" vertical="center" wrapText="1"/>
    </xf>
    <xf numFmtId="14" fontId="3" fillId="5" borderId="0" xfId="2" applyNumberFormat="1" applyFont="1" applyFill="1" applyBorder="1" applyAlignment="1">
      <alignment horizontal="center" vertical="center" wrapText="1"/>
    </xf>
    <xf numFmtId="14" fontId="3" fillId="5" borderId="46" xfId="2" applyNumberFormat="1" applyFont="1" applyFill="1" applyBorder="1" applyAlignment="1">
      <alignment horizontal="center" vertical="center" wrapText="1"/>
    </xf>
    <xf numFmtId="166" fontId="3" fillId="0" borderId="0" xfId="3" applyFont="1" applyFill="1" applyAlignment="1">
      <alignment horizontal="center"/>
    </xf>
    <xf numFmtId="4" fontId="3" fillId="0" borderId="0" xfId="3" applyNumberFormat="1" applyFont="1" applyFill="1" applyAlignment="1">
      <alignment horizontal="center"/>
    </xf>
    <xf numFmtId="4" fontId="3" fillId="0" borderId="0" xfId="3" applyNumberFormat="1" applyFont="1" applyFill="1" applyAlignment="1">
      <alignment horizontal="center" wrapText="1"/>
    </xf>
    <xf numFmtId="166" fontId="3" fillId="0" borderId="0" xfId="3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3" fillId="5" borderId="45" xfId="2" applyFont="1" applyFill="1" applyBorder="1" applyAlignment="1">
      <alignment horizontal="center" vertical="center" wrapText="1"/>
    </xf>
    <xf numFmtId="0" fontId="3" fillId="5" borderId="0" xfId="2" applyFont="1" applyFill="1" applyBorder="1" applyAlignment="1">
      <alignment horizontal="center" vertical="center" wrapText="1"/>
    </xf>
    <xf numFmtId="0" fontId="3" fillId="5" borderId="46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3" fillId="5" borderId="38" xfId="0" applyFont="1" applyFill="1" applyBorder="1" applyAlignment="1" applyProtection="1">
      <alignment wrapText="1"/>
      <protection locked="0"/>
    </xf>
    <xf numFmtId="0" fontId="3" fillId="5" borderId="20" xfId="0" applyFont="1" applyFill="1" applyBorder="1" applyAlignment="1" applyProtection="1">
      <alignment wrapText="1"/>
      <protection locked="0"/>
    </xf>
    <xf numFmtId="0" fontId="3" fillId="5" borderId="39" xfId="0" applyFont="1" applyFill="1" applyBorder="1" applyAlignment="1" applyProtection="1">
      <alignment wrapText="1"/>
      <protection locked="0"/>
    </xf>
    <xf numFmtId="165" fontId="3" fillId="0" borderId="2" xfId="3" applyNumberFormat="1" applyFont="1" applyFill="1" applyBorder="1" applyAlignment="1">
      <alignment wrapText="1"/>
    </xf>
    <xf numFmtId="166" fontId="3" fillId="0" borderId="2" xfId="3" applyFont="1" applyFill="1" applyBorder="1" applyAlignment="1">
      <alignment wrapText="1"/>
    </xf>
    <xf numFmtId="166" fontId="3" fillId="5" borderId="45" xfId="3" applyFont="1" applyFill="1" applyBorder="1" applyAlignment="1">
      <alignment wrapText="1"/>
    </xf>
    <xf numFmtId="166" fontId="3" fillId="5" borderId="0" xfId="3" applyFont="1" applyFill="1" applyBorder="1" applyAlignment="1">
      <alignment wrapText="1"/>
    </xf>
    <xf numFmtId="166" fontId="3" fillId="5" borderId="46" xfId="3" applyFont="1" applyFill="1" applyBorder="1" applyAlignment="1">
      <alignment wrapText="1"/>
    </xf>
    <xf numFmtId="165" fontId="3" fillId="0" borderId="0" xfId="3" applyNumberFormat="1" applyFont="1" applyFill="1" applyAlignment="1">
      <alignment wrapText="1"/>
    </xf>
    <xf numFmtId="166" fontId="3" fillId="0" borderId="0" xfId="3" applyFont="1" applyFill="1" applyBorder="1" applyAlignment="1">
      <alignment wrapText="1"/>
    </xf>
    <xf numFmtId="167" fontId="3" fillId="5" borderId="45" xfId="4" applyFont="1" applyFill="1" applyBorder="1" applyAlignment="1">
      <alignment horizontal="center" vertical="center" wrapText="1"/>
    </xf>
    <xf numFmtId="167" fontId="3" fillId="5" borderId="0" xfId="4" applyFont="1" applyFill="1" applyBorder="1" applyAlignment="1">
      <alignment horizontal="center" vertical="center" wrapText="1"/>
    </xf>
    <xf numFmtId="167" fontId="3" fillId="5" borderId="46" xfId="4" applyFont="1" applyFill="1" applyBorder="1" applyAlignment="1">
      <alignment horizontal="center" vertical="center" wrapText="1"/>
    </xf>
    <xf numFmtId="165" fontId="3" fillId="3" borderId="0" xfId="2" applyNumberFormat="1" applyFont="1" applyFill="1" applyAlignment="1">
      <alignment horizontal="right" vertical="center" wrapText="1"/>
    </xf>
    <xf numFmtId="167" fontId="3" fillId="3" borderId="0" xfId="4" applyFont="1" applyFill="1" applyBorder="1" applyAlignment="1">
      <alignment horizontal="right" vertical="center" wrapText="1"/>
    </xf>
    <xf numFmtId="167" fontId="3" fillId="5" borderId="45" xfId="4" applyFont="1" applyFill="1" applyBorder="1" applyAlignment="1">
      <alignment horizontal="right" vertical="center" wrapText="1"/>
    </xf>
    <xf numFmtId="167" fontId="3" fillId="5" borderId="0" xfId="4" applyFont="1" applyFill="1" applyBorder="1" applyAlignment="1">
      <alignment horizontal="right" vertical="center" wrapText="1"/>
    </xf>
    <xf numFmtId="167" fontId="3" fillId="5" borderId="46" xfId="4" applyFont="1" applyFill="1" applyBorder="1" applyAlignment="1">
      <alignment horizontal="right" vertical="center" wrapText="1"/>
    </xf>
    <xf numFmtId="44" fontId="14" fillId="4" borderId="36" xfId="0" applyNumberFormat="1" applyFont="1" applyFill="1" applyBorder="1" applyAlignment="1">
      <alignment horizontal="center" wrapText="1"/>
    </xf>
    <xf numFmtId="44" fontId="14" fillId="4" borderId="31" xfId="0" applyNumberFormat="1" applyFont="1" applyFill="1" applyBorder="1" applyAlignment="1">
      <alignment horizontal="center" wrapText="1"/>
    </xf>
    <xf numFmtId="44" fontId="14" fillId="4" borderId="35" xfId="0" applyNumberFormat="1" applyFont="1" applyFill="1" applyBorder="1" applyAlignment="1">
      <alignment horizontal="center" wrapText="1"/>
    </xf>
    <xf numFmtId="44" fontId="14" fillId="4" borderId="47" xfId="0" applyNumberFormat="1" applyFont="1" applyFill="1" applyBorder="1" applyAlignment="1">
      <alignment horizontal="center" wrapText="1"/>
    </xf>
    <xf numFmtId="44" fontId="15" fillId="5" borderId="36" xfId="0" applyNumberFormat="1" applyFont="1" applyFill="1" applyBorder="1" applyAlignment="1">
      <alignment horizontal="center" vertical="center" wrapText="1"/>
    </xf>
    <xf numFmtId="44" fontId="14" fillId="0" borderId="31" xfId="0" applyNumberFormat="1" applyFont="1" applyFill="1" applyBorder="1" applyAlignment="1">
      <alignment horizontal="center" vertical="center" wrapText="1"/>
    </xf>
    <xf numFmtId="44" fontId="14" fillId="5" borderId="35" xfId="0" applyNumberFormat="1" applyFont="1" applyFill="1" applyBorder="1" applyAlignment="1">
      <alignment horizontal="center" vertical="center" wrapText="1"/>
    </xf>
    <xf numFmtId="44" fontId="14" fillId="5" borderId="47" xfId="0" applyNumberFormat="1" applyFont="1" applyFill="1" applyBorder="1" applyAlignment="1">
      <alignment horizontal="center" vertical="center" wrapText="1"/>
    </xf>
    <xf numFmtId="44" fontId="15" fillId="5" borderId="36" xfId="0" applyNumberFormat="1" applyFont="1" applyFill="1" applyBorder="1" applyAlignment="1">
      <alignment horizontal="center" wrapText="1"/>
    </xf>
    <xf numFmtId="44" fontId="14" fillId="0" borderId="31" xfId="0" applyNumberFormat="1" applyFont="1" applyFill="1" applyBorder="1" applyAlignment="1">
      <alignment horizontal="center" wrapText="1"/>
    </xf>
    <xf numFmtId="44" fontId="14" fillId="5" borderId="35" xfId="0" applyNumberFormat="1" applyFont="1" applyFill="1" applyBorder="1" applyAlignment="1">
      <alignment horizontal="center" wrapText="1"/>
    </xf>
    <xf numFmtId="44" fontId="14" fillId="5" borderId="47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 applyProtection="1">
      <alignment wrapText="1"/>
      <protection locked="0"/>
    </xf>
    <xf numFmtId="170" fontId="15" fillId="5" borderId="32" xfId="0" applyNumberFormat="1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left" vertical="center" wrapText="1"/>
    </xf>
    <xf numFmtId="0" fontId="15" fillId="5" borderId="33" xfId="0" applyFont="1" applyFill="1" applyBorder="1" applyAlignment="1">
      <alignment horizontal="center" vertical="center" wrapText="1"/>
    </xf>
    <xf numFmtId="10" fontId="3" fillId="5" borderId="50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>
      <alignment vertical="center" wrapText="1"/>
    </xf>
    <xf numFmtId="0" fontId="15" fillId="4" borderId="36" xfId="0" applyFont="1" applyFill="1" applyBorder="1" applyAlignment="1">
      <alignment vertical="center" wrapText="1"/>
    </xf>
    <xf numFmtId="0" fontId="15" fillId="4" borderId="33" xfId="0" applyFont="1" applyFill="1" applyBorder="1" applyAlignment="1">
      <alignment horizontal="center" vertical="center" wrapText="1"/>
    </xf>
    <xf numFmtId="44" fontId="14" fillId="4" borderId="35" xfId="0" applyNumberFormat="1" applyFont="1" applyFill="1" applyBorder="1" applyAlignment="1">
      <alignment horizontal="center" vertical="center" wrapText="1"/>
    </xf>
    <xf numFmtId="44" fontId="14" fillId="4" borderId="4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center" wrapText="1"/>
    </xf>
    <xf numFmtId="44" fontId="7" fillId="4" borderId="4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4" borderId="33" xfId="0" applyFont="1" applyFill="1" applyBorder="1" applyAlignment="1">
      <alignment vertical="center" wrapText="1"/>
    </xf>
    <xf numFmtId="165" fontId="3" fillId="4" borderId="29" xfId="0" applyNumberFormat="1" applyFont="1" applyFill="1" applyBorder="1" applyAlignment="1" applyProtection="1">
      <alignment wrapText="1"/>
      <protection locked="0"/>
    </xf>
    <xf numFmtId="44" fontId="14" fillId="4" borderId="30" xfId="0" applyNumberFormat="1" applyFont="1" applyFill="1" applyBorder="1" applyAlignment="1">
      <alignment horizontal="center" wrapText="1"/>
    </xf>
    <xf numFmtId="0" fontId="14" fillId="4" borderId="29" xfId="0" applyFont="1" applyFill="1" applyBorder="1" applyAlignment="1">
      <alignment horizontal="center" wrapText="1"/>
    </xf>
    <xf numFmtId="4" fontId="14" fillId="4" borderId="29" xfId="0" applyNumberFormat="1" applyFont="1" applyFill="1" applyBorder="1" applyAlignment="1">
      <alignment horizontal="center" wrapText="1"/>
    </xf>
    <xf numFmtId="16" fontId="3" fillId="3" borderId="0" xfId="2" applyNumberFormat="1" applyFont="1" applyFill="1" applyAlignment="1">
      <alignment horizontal="center" vertical="center" wrapText="1"/>
    </xf>
    <xf numFmtId="0" fontId="13" fillId="5" borderId="33" xfId="5" applyFont="1" applyFill="1" applyBorder="1" applyAlignment="1">
      <alignment horizontal="left" vertical="top" wrapText="1"/>
    </xf>
    <xf numFmtId="0" fontId="15" fillId="5" borderId="33" xfId="0" applyFont="1" applyFill="1" applyBorder="1" applyAlignment="1">
      <alignment vertical="center" wrapText="1"/>
    </xf>
    <xf numFmtId="0" fontId="14" fillId="4" borderId="33" xfId="0" applyFont="1" applyFill="1" applyBorder="1" applyAlignment="1">
      <alignment wrapText="1"/>
    </xf>
    <xf numFmtId="0" fontId="15" fillId="5" borderId="33" xfId="0" applyFont="1" applyFill="1" applyBorder="1" applyAlignment="1">
      <alignment wrapText="1"/>
    </xf>
    <xf numFmtId="0" fontId="14" fillId="4" borderId="44" xfId="0" applyFont="1" applyFill="1" applyBorder="1" applyAlignment="1">
      <alignment horizontal="right" wrapText="1"/>
    </xf>
    <xf numFmtId="0" fontId="14" fillId="4" borderId="33" xfId="0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left" wrapText="1"/>
    </xf>
    <xf numFmtId="0" fontId="3" fillId="3" borderId="0" xfId="2" applyFont="1" applyFill="1" applyAlignment="1">
      <alignment horizontal="right" vertical="center" wrapText="1"/>
    </xf>
    <xf numFmtId="14" fontId="3" fillId="3" borderId="0" xfId="2" applyNumberFormat="1" applyFont="1" applyFill="1" applyAlignment="1">
      <alignment horizontal="center" vertical="center" wrapText="1"/>
    </xf>
    <xf numFmtId="14" fontId="3" fillId="3" borderId="0" xfId="4" applyNumberFormat="1" applyFont="1" applyFill="1" applyAlignment="1">
      <alignment vertical="center" wrapText="1"/>
    </xf>
    <xf numFmtId="10" fontId="3" fillId="5" borderId="50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170" fontId="15" fillId="5" borderId="0" xfId="0" applyNumberFormat="1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 wrapText="1"/>
    </xf>
    <xf numFmtId="169" fontId="15" fillId="5" borderId="0" xfId="0" applyNumberFormat="1" applyFont="1" applyFill="1" applyBorder="1" applyAlignment="1">
      <alignment horizontal="center" vertical="center" wrapText="1"/>
    </xf>
    <xf numFmtId="10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44" fontId="15" fillId="5" borderId="0" xfId="0" applyNumberFormat="1" applyFont="1" applyFill="1" applyBorder="1" applyAlignment="1">
      <alignment horizontal="center" vertical="center" wrapText="1"/>
    </xf>
    <xf numFmtId="44" fontId="14" fillId="0" borderId="0" xfId="0" applyNumberFormat="1" applyFont="1" applyFill="1" applyBorder="1" applyAlignment="1">
      <alignment horizontal="center" vertical="center" wrapText="1"/>
    </xf>
    <xf numFmtId="44" fontId="14" fillId="5" borderId="0" xfId="0" applyNumberFormat="1" applyFont="1" applyFill="1" applyBorder="1" applyAlignment="1">
      <alignment horizontal="center" vertical="center" wrapText="1"/>
    </xf>
    <xf numFmtId="10" fontId="9" fillId="5" borderId="0" xfId="0" applyNumberFormat="1" applyFont="1" applyFill="1" applyBorder="1" applyAlignment="1">
      <alignment horizontal="center" vertical="center" wrapText="1"/>
    </xf>
    <xf numFmtId="44" fontId="7" fillId="5" borderId="0" xfId="0" applyNumberFormat="1" applyFont="1" applyFill="1" applyBorder="1" applyAlignment="1">
      <alignment horizontal="center" vertical="center" wrapText="1"/>
    </xf>
    <xf numFmtId="4" fontId="9" fillId="5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44" fontId="14" fillId="4" borderId="62" xfId="0" applyNumberFormat="1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vertical="center"/>
    </xf>
    <xf numFmtId="0" fontId="18" fillId="8" borderId="32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 wrapText="1"/>
    </xf>
    <xf numFmtId="49" fontId="21" fillId="7" borderId="69" xfId="0" applyNumberFormat="1" applyFont="1" applyFill="1" applyBorder="1" applyAlignment="1">
      <alignment horizontal="center" vertical="center" wrapText="1"/>
    </xf>
    <xf numFmtId="10" fontId="23" fillId="7" borderId="69" xfId="0" applyNumberFormat="1" applyFont="1" applyFill="1" applyBorder="1" applyAlignment="1">
      <alignment vertical="center" wrapText="1"/>
    </xf>
    <xf numFmtId="49" fontId="21" fillId="7" borderId="71" xfId="0" applyNumberFormat="1" applyFont="1" applyFill="1" applyBorder="1" applyAlignment="1">
      <alignment horizontal="center" vertical="center" wrapText="1"/>
    </xf>
    <xf numFmtId="172" fontId="20" fillId="7" borderId="71" xfId="0" applyNumberFormat="1" applyFont="1" applyFill="1" applyBorder="1" applyAlignment="1">
      <alignment vertical="center" wrapText="1"/>
    </xf>
    <xf numFmtId="0" fontId="23" fillId="7" borderId="69" xfId="0" applyNumberFormat="1" applyFont="1" applyFill="1" applyBorder="1" applyAlignment="1">
      <alignment vertical="center" wrapText="1"/>
    </xf>
    <xf numFmtId="49" fontId="22" fillId="7" borderId="78" xfId="0" applyNumberFormat="1" applyFont="1" applyFill="1" applyBorder="1" applyAlignment="1">
      <alignment horizontal="center" vertical="center" wrapText="1"/>
    </xf>
    <xf numFmtId="10" fontId="23" fillId="7" borderId="78" xfId="0" applyNumberFormat="1" applyFont="1" applyFill="1" applyBorder="1" applyAlignment="1">
      <alignment vertical="center" wrapText="1"/>
    </xf>
    <xf numFmtId="49" fontId="22" fillId="7" borderId="80" xfId="0" applyNumberFormat="1" applyFont="1" applyFill="1" applyBorder="1" applyAlignment="1">
      <alignment horizontal="center" vertical="center" wrapText="1"/>
    </xf>
    <xf numFmtId="44" fontId="14" fillId="4" borderId="31" xfId="0" applyNumberFormat="1" applyFont="1" applyFill="1" applyBorder="1" applyAlignment="1">
      <alignment horizontal="center" vertical="center" wrapText="1"/>
    </xf>
    <xf numFmtId="172" fontId="23" fillId="7" borderId="80" xfId="0" applyNumberFormat="1" applyFont="1" applyFill="1" applyBorder="1" applyAlignment="1">
      <alignment vertical="center" wrapText="1"/>
    </xf>
    <xf numFmtId="0" fontId="23" fillId="7" borderId="77" xfId="0" applyFont="1" applyFill="1" applyBorder="1" applyAlignment="1">
      <alignment wrapText="1"/>
    </xf>
    <xf numFmtId="0" fontId="23" fillId="7" borderId="81" xfId="0" applyFont="1" applyFill="1" applyBorder="1" applyAlignment="1">
      <alignment wrapText="1"/>
    </xf>
    <xf numFmtId="0" fontId="23" fillId="7" borderId="82" xfId="0" applyFont="1" applyFill="1" applyBorder="1" applyAlignment="1">
      <alignment vertical="top"/>
    </xf>
    <xf numFmtId="0" fontId="20" fillId="0" borderId="4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3" xfId="0" applyFont="1" applyBorder="1" applyAlignment="1">
      <alignment vertical="center"/>
    </xf>
    <xf numFmtId="0" fontId="24" fillId="7" borderId="0" xfId="0" applyFont="1" applyFill="1" applyBorder="1" applyAlignment="1">
      <alignment wrapText="1"/>
    </xf>
    <xf numFmtId="0" fontId="23" fillId="7" borderId="0" xfId="0" applyFont="1" applyFill="1" applyBorder="1" applyAlignment="1">
      <alignment horizontal="right"/>
    </xf>
    <xf numFmtId="0" fontId="18" fillId="0" borderId="8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5" fillId="7" borderId="15" xfId="0" applyFont="1" applyFill="1" applyBorder="1" applyAlignment="1">
      <alignment wrapText="1"/>
    </xf>
    <xf numFmtId="0" fontId="20" fillId="7" borderId="15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10" fontId="0" fillId="0" borderId="0" xfId="0" applyNumberFormat="1"/>
    <xf numFmtId="10" fontId="3" fillId="5" borderId="50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3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vertical="center" wrapText="1"/>
    </xf>
    <xf numFmtId="0" fontId="15" fillId="0" borderId="33" xfId="0" applyFont="1" applyFill="1" applyBorder="1" applyAlignment="1">
      <alignment horizontal="center" vertical="center" wrapText="1"/>
    </xf>
    <xf numFmtId="169" fontId="15" fillId="0" borderId="33" xfId="0" applyNumberFormat="1" applyFont="1" applyFill="1" applyBorder="1" applyAlignment="1">
      <alignment horizontal="center" vertical="center" wrapText="1"/>
    </xf>
    <xf numFmtId="44" fontId="15" fillId="0" borderId="36" xfId="0" applyNumberFormat="1" applyFont="1" applyFill="1" applyBorder="1" applyAlignment="1">
      <alignment horizontal="center" vertical="center" wrapText="1"/>
    </xf>
    <xf numFmtId="168" fontId="15" fillId="0" borderId="32" xfId="0" applyNumberFormat="1" applyFont="1" applyFill="1" applyBorder="1" applyAlignment="1">
      <alignment horizontal="left" vertical="center" wrapText="1"/>
    </xf>
    <xf numFmtId="0" fontId="18" fillId="7" borderId="35" xfId="0" applyFont="1" applyFill="1" applyBorder="1" applyAlignment="1">
      <alignment vertical="center"/>
    </xf>
    <xf numFmtId="10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10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10" fontId="3" fillId="4" borderId="50" xfId="0" applyNumberFormat="1" applyFont="1" applyFill="1" applyBorder="1" applyAlignment="1" applyProtection="1">
      <alignment horizontal="center" wrapText="1"/>
      <protection locked="0"/>
    </xf>
    <xf numFmtId="10" fontId="3" fillId="4" borderId="48" xfId="0" applyNumberFormat="1" applyFont="1" applyFill="1" applyBorder="1" applyAlignment="1" applyProtection="1">
      <alignment horizontal="center" wrapText="1"/>
      <protection locked="0"/>
    </xf>
    <xf numFmtId="10" fontId="3" fillId="5" borderId="50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48" xfId="0" applyNumberFormat="1" applyFont="1" applyFill="1" applyBorder="1" applyAlignment="1" applyProtection="1">
      <alignment horizontal="center" vertical="center" wrapText="1"/>
      <protection locked="0"/>
    </xf>
    <xf numFmtId="10" fontId="3" fillId="4" borderId="44" xfId="0" applyNumberFormat="1" applyFont="1" applyFill="1" applyBorder="1" applyAlignment="1" applyProtection="1">
      <alignment horizontal="center" wrapText="1"/>
      <protection locked="0"/>
    </xf>
    <xf numFmtId="167" fontId="3" fillId="3" borderId="4" xfId="4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53" xfId="2" applyFont="1" applyFill="1" applyBorder="1" applyAlignment="1">
      <alignment horizontal="center" vertical="center" wrapText="1"/>
    </xf>
    <xf numFmtId="0" fontId="3" fillId="2" borderId="54" xfId="2" applyFont="1" applyFill="1" applyBorder="1" applyAlignment="1">
      <alignment horizontal="center" vertical="center" wrapText="1"/>
    </xf>
    <xf numFmtId="0" fontId="3" fillId="2" borderId="55" xfId="2" applyFont="1" applyFill="1" applyBorder="1" applyAlignment="1">
      <alignment horizontal="center" vertical="center" wrapText="1"/>
    </xf>
    <xf numFmtId="0" fontId="3" fillId="2" borderId="5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3" borderId="1" xfId="2" applyFont="1" applyFill="1" applyBorder="1" applyAlignment="1">
      <alignment horizontal="left" vertical="center" wrapText="1"/>
    </xf>
    <xf numFmtId="167" fontId="3" fillId="2" borderId="3" xfId="4" applyFont="1" applyFill="1" applyBorder="1" applyAlignment="1">
      <alignment horizontal="center" vertical="center" wrapText="1"/>
    </xf>
    <xf numFmtId="49" fontId="3" fillId="3" borderId="13" xfId="2" applyNumberFormat="1" applyFont="1" applyFill="1" applyBorder="1" applyAlignment="1">
      <alignment horizontal="center" vertical="center" wrapText="1"/>
    </xf>
    <xf numFmtId="49" fontId="3" fillId="3" borderId="11" xfId="2" applyNumberFormat="1" applyFont="1" applyFill="1" applyBorder="1" applyAlignment="1">
      <alignment horizontal="center" vertical="center" wrapText="1"/>
    </xf>
    <xf numFmtId="167" fontId="3" fillId="2" borderId="51" xfId="4" applyFont="1" applyFill="1" applyBorder="1" applyAlignment="1">
      <alignment horizontal="center" vertical="center" wrapText="1"/>
    </xf>
    <xf numFmtId="167" fontId="3" fillId="2" borderId="52" xfId="4" applyFont="1" applyFill="1" applyBorder="1" applyAlignment="1">
      <alignment horizontal="center" vertical="center" wrapText="1"/>
    </xf>
    <xf numFmtId="167" fontId="3" fillId="2" borderId="57" xfId="4" applyFont="1" applyFill="1" applyBorder="1" applyAlignment="1">
      <alignment horizontal="center" vertical="center" wrapText="1"/>
    </xf>
    <xf numFmtId="167" fontId="3" fillId="2" borderId="58" xfId="4" applyFont="1" applyFill="1" applyBorder="1" applyAlignment="1">
      <alignment horizontal="center" vertical="center" wrapText="1"/>
    </xf>
    <xf numFmtId="10" fontId="3" fillId="4" borderId="60" xfId="0" applyNumberFormat="1" applyFont="1" applyFill="1" applyBorder="1" applyAlignment="1" applyProtection="1">
      <alignment horizontal="center" wrapText="1"/>
      <protection locked="0"/>
    </xf>
    <xf numFmtId="10" fontId="3" fillId="4" borderId="61" xfId="0" applyNumberFormat="1" applyFont="1" applyFill="1" applyBorder="1" applyAlignment="1" applyProtection="1">
      <alignment horizontal="center" wrapText="1"/>
      <protection locked="0"/>
    </xf>
    <xf numFmtId="10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37" xfId="0" applyNumberFormat="1" applyFont="1" applyFill="1" applyBorder="1" applyAlignment="1" applyProtection="1">
      <alignment horizontal="center" vertical="center" wrapText="1"/>
      <protection locked="0"/>
    </xf>
    <xf numFmtId="10" fontId="3" fillId="5" borderId="59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0" xfId="4" applyNumberFormat="1" applyFont="1" applyFill="1" applyBorder="1" applyAlignment="1">
      <alignment horizontal="center" vertical="center" wrapText="1"/>
    </xf>
    <xf numFmtId="165" fontId="3" fillId="2" borderId="42" xfId="4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167" fontId="3" fillId="0" borderId="40" xfId="4" applyFont="1" applyFill="1" applyBorder="1" applyAlignment="1">
      <alignment horizontal="center" vertical="center" wrapText="1"/>
    </xf>
    <xf numFmtId="167" fontId="3" fillId="0" borderId="41" xfId="4" applyFont="1" applyFill="1" applyBorder="1" applyAlignment="1">
      <alignment horizontal="center" vertical="center" wrapText="1"/>
    </xf>
    <xf numFmtId="167" fontId="3" fillId="0" borderId="42" xfId="4" applyFont="1" applyFill="1" applyBorder="1" applyAlignment="1">
      <alignment horizontal="center" vertical="center" wrapText="1"/>
    </xf>
    <xf numFmtId="167" fontId="3" fillId="2" borderId="40" xfId="4" applyFont="1" applyFill="1" applyBorder="1" applyAlignment="1">
      <alignment horizontal="center" vertical="center" wrapText="1"/>
    </xf>
    <xf numFmtId="167" fontId="3" fillId="2" borderId="41" xfId="4" applyFont="1" applyFill="1" applyBorder="1" applyAlignment="1">
      <alignment horizontal="center" vertical="center" wrapText="1"/>
    </xf>
    <xf numFmtId="167" fontId="3" fillId="2" borderId="42" xfId="4" applyFont="1" applyFill="1" applyBorder="1" applyAlignment="1">
      <alignment horizontal="center" vertical="center" wrapText="1"/>
    </xf>
    <xf numFmtId="1" fontId="3" fillId="2" borderId="40" xfId="4" applyNumberFormat="1" applyFont="1" applyFill="1" applyBorder="1" applyAlignment="1">
      <alignment horizontal="center" vertical="center" wrapText="1"/>
    </xf>
    <xf numFmtId="1" fontId="3" fillId="2" borderId="42" xfId="4" applyNumberFormat="1" applyFont="1" applyFill="1" applyBorder="1" applyAlignment="1">
      <alignment horizontal="center" vertical="center" wrapText="1"/>
    </xf>
    <xf numFmtId="0" fontId="20" fillId="7" borderId="66" xfId="0" applyFont="1" applyFill="1" applyBorder="1" applyAlignment="1">
      <alignment horizontal="center" vertical="center"/>
    </xf>
    <xf numFmtId="0" fontId="20" fillId="7" borderId="65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3" fillId="7" borderId="76" xfId="0" applyFont="1" applyFill="1" applyBorder="1" applyAlignment="1">
      <alignment horizontal="center" vertical="center" wrapText="1"/>
    </xf>
    <xf numFmtId="0" fontId="23" fillId="7" borderId="69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7" borderId="77" xfId="0" applyFont="1" applyFill="1" applyBorder="1" applyAlignment="1">
      <alignment horizontal="center" vertical="center" wrapText="1"/>
    </xf>
    <xf numFmtId="0" fontId="23" fillId="7" borderId="67" xfId="0" applyFont="1" applyFill="1" applyBorder="1" applyAlignment="1">
      <alignment horizontal="center" vertical="center" wrapText="1"/>
    </xf>
    <xf numFmtId="0" fontId="23" fillId="7" borderId="79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49" fontId="21" fillId="7" borderId="67" xfId="0" applyNumberFormat="1" applyFont="1" applyFill="1" applyBorder="1" applyAlignment="1">
      <alignment horizontal="center" vertical="center" wrapText="1"/>
    </xf>
    <xf numFmtId="49" fontId="21" fillId="7" borderId="70" xfId="0" applyNumberFormat="1" applyFont="1" applyFill="1" applyBorder="1" applyAlignment="1">
      <alignment horizontal="center" vertical="center" wrapText="1"/>
    </xf>
    <xf numFmtId="49" fontId="22" fillId="7" borderId="68" xfId="0" applyNumberFormat="1" applyFont="1" applyFill="1" applyBorder="1" applyAlignment="1">
      <alignment horizontal="center" vertical="center" wrapText="1"/>
    </xf>
    <xf numFmtId="49" fontId="22" fillId="7" borderId="69" xfId="0" applyNumberFormat="1" applyFont="1" applyFill="1" applyBorder="1" applyAlignment="1">
      <alignment horizontal="center" vertical="center" wrapText="1"/>
    </xf>
    <xf numFmtId="0" fontId="23" fillId="7" borderId="66" xfId="0" applyFont="1" applyFill="1" applyBorder="1" applyAlignment="1">
      <alignment horizontal="left"/>
    </xf>
    <xf numFmtId="0" fontId="20" fillId="7" borderId="65" xfId="0" applyFont="1" applyFill="1" applyBorder="1" applyAlignment="1">
      <alignment horizontal="left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left" vertical="center"/>
    </xf>
    <xf numFmtId="0" fontId="18" fillId="7" borderId="33" xfId="0" applyFont="1" applyFill="1" applyBorder="1" applyAlignment="1">
      <alignment horizontal="left" vertical="center"/>
    </xf>
    <xf numFmtId="0" fontId="18" fillId="7" borderId="65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left" vertical="center" wrapText="1"/>
    </xf>
    <xf numFmtId="0" fontId="18" fillId="7" borderId="65" xfId="0" applyFont="1" applyFill="1" applyBorder="1" applyAlignment="1">
      <alignment horizontal="left" vertical="center" wrapText="1"/>
    </xf>
    <xf numFmtId="0" fontId="18" fillId="7" borderId="35" xfId="0" applyFont="1" applyFill="1" applyBorder="1" applyAlignment="1">
      <alignment horizontal="left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65" xfId="0" applyFont="1" applyFill="1" applyBorder="1" applyAlignment="1">
      <alignment horizontal="center" vertical="center" wrapText="1"/>
    </xf>
  </cellXfs>
  <cellStyles count="16">
    <cellStyle name="20% - Ênfase1 100" xfId="7"/>
    <cellStyle name="Excel Built-in Excel Built-in Excel Built-in Excel Built-in Excel Built-in Excel Built-in Excel Built-in Excel Built-in Separador de milhares 4" xfId="8"/>
    <cellStyle name="Excel Built-in Excel Built-in Excel Built-in Excel Built-in Excel Built-in Excel Built-in Excel Built-in Separador de milhares 4" xfId="9"/>
    <cellStyle name="Excel Built-in Normal" xfId="5"/>
    <cellStyle name="Excel_BuiltIn_Comma" xfId="10"/>
    <cellStyle name="Moeda 2" xfId="11"/>
    <cellStyle name="Moeda 3" xfId="1"/>
    <cellStyle name="Normal" xfId="0" builtinId="0"/>
    <cellStyle name="Normal 2" xfId="12"/>
    <cellStyle name="Normal 3" xfId="6"/>
    <cellStyle name="Normal 3 2" xfId="2"/>
    <cellStyle name="Normal 3 2 2" xfId="3"/>
    <cellStyle name="Porcentagem 2" xfId="13"/>
    <cellStyle name="Separador de milhares 2 2" xfId="4"/>
    <cellStyle name="Separador de milhares 4" xfId="14"/>
    <cellStyle name="Vírgula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33618</xdr:colOff>
      <xdr:row>1</xdr:row>
      <xdr:rowOff>78441</xdr:rowOff>
    </xdr:from>
    <xdr:ext cx="784412" cy="878621"/>
    <xdr:pic>
      <xdr:nvPicPr>
        <xdr:cNvPr id="2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9" y="291353"/>
          <a:ext cx="784412" cy="8786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rio.rj.gov.br/sco/composicaosco.cfm?item=1ES09100050A201807" TargetMode="External"/><Relationship Id="rId1" Type="http://schemas.openxmlformats.org/officeDocument/2006/relationships/hyperlink" Target="http://www2.rio.rj.gov.br/sco/composicaosco.cfm?item=1ES04050106%2F201807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abSelected="1" zoomScale="85" zoomScaleNormal="85" workbookViewId="0">
      <selection activeCell="G105" sqref="G105"/>
    </sheetView>
  </sheetViews>
  <sheetFormatPr defaultColWidth="8.796875" defaultRowHeight="15.75"/>
  <cols>
    <col min="1" max="2" width="10.69921875" style="2" customWidth="1"/>
    <col min="3" max="3" width="40.8984375" style="82" customWidth="1"/>
    <col min="4" max="5" width="10.69921875" style="82" customWidth="1"/>
    <col min="6" max="6" width="5.69921875" style="82" customWidth="1"/>
    <col min="7" max="8" width="10.69921875" style="82" customWidth="1"/>
    <col min="9" max="9" width="12.09765625" style="82" customWidth="1"/>
    <col min="10" max="12" width="10.69921875" style="82" customWidth="1"/>
    <col min="13" max="26" width="0" style="2" hidden="1" customWidth="1"/>
    <col min="27" max="16384" width="8.796875" style="2"/>
  </cols>
  <sheetData>
    <row r="1" spans="1:25" ht="16.5" thickBot="1">
      <c r="J1" s="122"/>
      <c r="K1" s="123"/>
      <c r="L1" s="124"/>
      <c r="M1" s="3"/>
      <c r="N1" s="3"/>
      <c r="O1" s="49"/>
      <c r="P1" s="50"/>
      <c r="Q1" s="49"/>
      <c r="R1" s="50"/>
      <c r="S1" s="5"/>
      <c r="T1" s="6"/>
      <c r="U1" s="3"/>
      <c r="V1" s="4"/>
      <c r="W1" s="5"/>
      <c r="X1" s="4"/>
      <c r="Y1" s="5"/>
    </row>
    <row r="2" spans="1:25" ht="16.5" thickBot="1">
      <c r="A2" s="246" t="s">
        <v>0</v>
      </c>
      <c r="B2" s="257"/>
      <c r="C2" s="258" t="s">
        <v>1</v>
      </c>
      <c r="D2" s="258"/>
      <c r="E2" s="258"/>
      <c r="F2" s="258"/>
      <c r="G2" s="126"/>
      <c r="H2" s="125"/>
      <c r="I2" s="126"/>
      <c r="J2" s="127"/>
      <c r="K2" s="128"/>
      <c r="L2" s="129"/>
      <c r="M2" s="7"/>
      <c r="N2" s="7"/>
      <c r="O2" s="51"/>
      <c r="P2" s="52"/>
      <c r="Q2" s="51"/>
      <c r="R2" s="52"/>
      <c r="S2" s="8"/>
      <c r="T2" s="9"/>
      <c r="U2" s="7"/>
      <c r="V2" s="7"/>
      <c r="W2" s="8"/>
      <c r="X2" s="7"/>
      <c r="Y2" s="8"/>
    </row>
    <row r="3" spans="1:25" ht="16.5" thickBot="1">
      <c r="A3" s="246"/>
      <c r="B3" s="257"/>
      <c r="C3" s="258"/>
      <c r="D3" s="258"/>
      <c r="E3" s="258"/>
      <c r="F3" s="258"/>
      <c r="G3" s="178"/>
      <c r="H3" s="130"/>
      <c r="I3" s="131"/>
      <c r="J3" s="127"/>
      <c r="K3" s="128"/>
      <c r="L3" s="129"/>
      <c r="M3" s="7"/>
      <c r="N3" s="7"/>
      <c r="O3" s="51"/>
      <c r="P3" s="52"/>
      <c r="Q3" s="51"/>
      <c r="R3" s="52"/>
      <c r="S3" s="8"/>
      <c r="T3" s="9"/>
      <c r="U3" s="7"/>
      <c r="V3" s="7"/>
      <c r="W3" s="8"/>
      <c r="X3" s="7"/>
      <c r="Y3" s="8"/>
    </row>
    <row r="4" spans="1:25" ht="16.5" thickBot="1">
      <c r="A4" s="246"/>
      <c r="B4" s="257"/>
      <c r="C4" s="258"/>
      <c r="D4" s="258"/>
      <c r="E4" s="258"/>
      <c r="F4" s="258"/>
      <c r="G4" s="178"/>
      <c r="H4" s="130"/>
      <c r="I4" s="131"/>
      <c r="J4" s="127"/>
      <c r="K4" s="128"/>
      <c r="L4" s="129"/>
      <c r="M4" s="7"/>
      <c r="N4" s="7">
        <f>0.1*200000</f>
        <v>20000</v>
      </c>
      <c r="O4" s="51"/>
      <c r="P4" s="52"/>
      <c r="Q4" s="51"/>
      <c r="R4" s="52"/>
      <c r="S4" s="8"/>
      <c r="T4" s="9"/>
      <c r="U4" s="7"/>
      <c r="V4" s="7"/>
      <c r="W4" s="8"/>
      <c r="X4" s="7"/>
      <c r="Y4" s="8"/>
    </row>
    <row r="5" spans="1:25" ht="17.25" thickTop="1" thickBot="1">
      <c r="A5" s="246"/>
      <c r="B5" s="257"/>
      <c r="C5" s="258"/>
      <c r="D5" s="258"/>
      <c r="E5" s="258"/>
      <c r="F5" s="258"/>
      <c r="G5" s="259" t="s">
        <v>2</v>
      </c>
      <c r="H5" s="243" t="s">
        <v>77</v>
      </c>
      <c r="I5" s="243"/>
      <c r="J5" s="132"/>
      <c r="K5" s="133"/>
      <c r="L5" s="134"/>
      <c r="M5" s="10"/>
      <c r="N5" s="7"/>
      <c r="O5" s="51"/>
      <c r="P5" s="52"/>
      <c r="Q5" s="51"/>
      <c r="R5" s="52"/>
      <c r="S5" s="8"/>
      <c r="T5" s="11"/>
      <c r="U5" s="7"/>
      <c r="V5" s="7"/>
      <c r="W5" s="8"/>
      <c r="X5" s="7"/>
      <c r="Y5" s="8"/>
    </row>
    <row r="6" spans="1:25" ht="17.25" thickTop="1" thickBot="1">
      <c r="A6" s="246"/>
      <c r="B6" s="257"/>
      <c r="C6" s="258"/>
      <c r="D6" s="258"/>
      <c r="E6" s="258"/>
      <c r="F6" s="258"/>
      <c r="G6" s="259"/>
      <c r="H6" s="243"/>
      <c r="I6" s="243"/>
      <c r="J6" s="132"/>
      <c r="K6" s="133"/>
      <c r="L6" s="134"/>
      <c r="M6" s="10"/>
      <c r="N6" s="7"/>
      <c r="O6" s="51"/>
      <c r="P6" s="52"/>
      <c r="Q6" s="51"/>
      <c r="R6" s="52"/>
      <c r="S6" s="8"/>
      <c r="T6" s="11"/>
      <c r="U6" s="7">
        <v>7</v>
      </c>
      <c r="V6" s="7"/>
      <c r="W6" s="8"/>
      <c r="X6" s="7"/>
      <c r="Y6" s="8"/>
    </row>
    <row r="7" spans="1:25" s="114" customFormat="1" ht="30" customHeight="1">
      <c r="A7" s="118" t="s">
        <v>3</v>
      </c>
      <c r="B7" s="119"/>
      <c r="C7" s="244"/>
      <c r="D7" s="244"/>
      <c r="E7" s="244"/>
      <c r="F7" s="244"/>
      <c r="G7" s="97" t="s">
        <v>4</v>
      </c>
      <c r="H7" s="245"/>
      <c r="I7" s="245"/>
      <c r="J7" s="115"/>
      <c r="K7" s="116"/>
      <c r="L7" s="117"/>
      <c r="M7" s="120"/>
      <c r="N7" s="120">
        <v>13</v>
      </c>
      <c r="O7" s="121">
        <v>14</v>
      </c>
      <c r="P7" s="121">
        <v>15</v>
      </c>
      <c r="Q7" s="121">
        <v>16</v>
      </c>
      <c r="R7" s="121">
        <v>17</v>
      </c>
      <c r="S7" s="120">
        <v>18</v>
      </c>
      <c r="T7" s="120">
        <v>19</v>
      </c>
      <c r="U7" s="120">
        <v>20</v>
      </c>
      <c r="V7" s="120">
        <v>21</v>
      </c>
      <c r="W7" s="120">
        <v>22</v>
      </c>
      <c r="X7" s="120">
        <v>23</v>
      </c>
      <c r="Y7" s="120">
        <v>24</v>
      </c>
    </row>
    <row r="8" spans="1:25" s="114" customFormat="1" ht="30" customHeight="1" thickBot="1">
      <c r="A8" s="102" t="s">
        <v>5</v>
      </c>
      <c r="B8" s="103"/>
      <c r="C8" s="99"/>
      <c r="D8" s="104" t="s">
        <v>6</v>
      </c>
      <c r="E8" s="260"/>
      <c r="F8" s="261"/>
      <c r="G8" s="98" t="s">
        <v>7</v>
      </c>
      <c r="H8" s="105" t="s">
        <v>8</v>
      </c>
      <c r="I8" s="106" t="s">
        <v>9</v>
      </c>
      <c r="J8" s="107"/>
      <c r="K8" s="108"/>
      <c r="L8" s="109"/>
      <c r="M8" s="100"/>
      <c r="N8" s="100"/>
      <c r="O8" s="101"/>
      <c r="P8" s="101"/>
      <c r="Q8" s="110"/>
      <c r="R8" s="111"/>
      <c r="S8" s="112"/>
      <c r="T8" s="100"/>
      <c r="U8" s="113"/>
      <c r="V8" s="113"/>
      <c r="W8" s="112"/>
      <c r="X8" s="113"/>
      <c r="Y8" s="112"/>
    </row>
    <row r="9" spans="1:25" ht="17.25" thickTop="1" thickBot="1">
      <c r="A9" s="13"/>
      <c r="B9" s="14"/>
      <c r="C9" s="171"/>
      <c r="D9" s="179"/>
      <c r="E9" s="180"/>
      <c r="F9" s="179"/>
      <c r="G9" s="181"/>
      <c r="H9" s="135"/>
      <c r="I9" s="136"/>
      <c r="J9" s="137"/>
      <c r="K9" s="138"/>
      <c r="L9" s="139"/>
      <c r="M9" s="15"/>
      <c r="N9" s="15"/>
      <c r="O9" s="53"/>
      <c r="P9" s="54"/>
      <c r="Q9" s="53"/>
      <c r="R9" s="54"/>
      <c r="S9" s="17"/>
      <c r="T9" s="18"/>
      <c r="U9" s="15"/>
      <c r="V9" s="16"/>
      <c r="W9" s="17"/>
      <c r="X9" s="16"/>
      <c r="Y9" s="17"/>
    </row>
    <row r="10" spans="1:25" ht="16.5" thickBot="1">
      <c r="A10" s="246" t="s">
        <v>10</v>
      </c>
      <c r="B10" s="246" t="s">
        <v>67</v>
      </c>
      <c r="C10" s="247" t="s">
        <v>11</v>
      </c>
      <c r="D10" s="248" t="s">
        <v>12</v>
      </c>
      <c r="E10" s="248" t="s">
        <v>75</v>
      </c>
      <c r="F10" s="251" t="s">
        <v>76</v>
      </c>
      <c r="G10" s="252"/>
      <c r="H10" s="262" t="s">
        <v>13</v>
      </c>
      <c r="I10" s="263"/>
      <c r="J10" s="286" t="s">
        <v>72</v>
      </c>
      <c r="K10" s="289" t="s">
        <v>73</v>
      </c>
      <c r="L10" s="289" t="s">
        <v>74</v>
      </c>
      <c r="M10" s="274" t="s">
        <v>14</v>
      </c>
      <c r="N10" s="275"/>
      <c r="O10" s="280" t="s">
        <v>15</v>
      </c>
      <c r="P10" s="281"/>
      <c r="Q10" s="280" t="s">
        <v>16</v>
      </c>
      <c r="R10" s="281"/>
      <c r="S10" s="19"/>
      <c r="T10" s="274" t="s">
        <v>17</v>
      </c>
      <c r="U10" s="275"/>
      <c r="V10" s="274" t="s">
        <v>15</v>
      </c>
      <c r="W10" s="275"/>
      <c r="X10" s="274" t="s">
        <v>16</v>
      </c>
      <c r="Y10" s="275"/>
    </row>
    <row r="11" spans="1:25" ht="16.5" thickBot="1">
      <c r="A11" s="246"/>
      <c r="B11" s="246"/>
      <c r="C11" s="247"/>
      <c r="D11" s="249"/>
      <c r="E11" s="249"/>
      <c r="F11" s="253"/>
      <c r="G11" s="254"/>
      <c r="H11" s="264"/>
      <c r="I11" s="265"/>
      <c r="J11" s="287"/>
      <c r="K11" s="290"/>
      <c r="L11" s="290"/>
      <c r="M11" s="276"/>
      <c r="N11" s="277"/>
      <c r="O11" s="282"/>
      <c r="P11" s="283"/>
      <c r="Q11" s="282"/>
      <c r="R11" s="283"/>
      <c r="S11" s="20"/>
      <c r="T11" s="276"/>
      <c r="U11" s="277"/>
      <c r="V11" s="276"/>
      <c r="W11" s="277"/>
      <c r="X11" s="276"/>
      <c r="Y11" s="277"/>
    </row>
    <row r="12" spans="1:25" ht="16.5" thickBot="1">
      <c r="A12" s="246"/>
      <c r="B12" s="246"/>
      <c r="C12" s="247"/>
      <c r="D12" s="249"/>
      <c r="E12" s="249"/>
      <c r="F12" s="253"/>
      <c r="G12" s="254"/>
      <c r="H12" s="272" t="s">
        <v>18</v>
      </c>
      <c r="I12" s="292" t="s">
        <v>19</v>
      </c>
      <c r="J12" s="287"/>
      <c r="K12" s="290"/>
      <c r="L12" s="290"/>
      <c r="M12" s="278"/>
      <c r="N12" s="279"/>
      <c r="O12" s="284"/>
      <c r="P12" s="285"/>
      <c r="Q12" s="284"/>
      <c r="R12" s="285"/>
      <c r="S12" s="16"/>
      <c r="T12" s="278"/>
      <c r="U12" s="279"/>
      <c r="V12" s="278"/>
      <c r="W12" s="279"/>
      <c r="X12" s="278"/>
      <c r="Y12" s="279"/>
    </row>
    <row r="13" spans="1:25" ht="16.5" thickBot="1">
      <c r="A13" s="246"/>
      <c r="B13" s="246"/>
      <c r="C13" s="247"/>
      <c r="D13" s="250"/>
      <c r="E13" s="250"/>
      <c r="F13" s="255"/>
      <c r="G13" s="256"/>
      <c r="H13" s="273"/>
      <c r="I13" s="293"/>
      <c r="J13" s="288"/>
      <c r="K13" s="291"/>
      <c r="L13" s="291"/>
      <c r="M13" s="21" t="s">
        <v>20</v>
      </c>
      <c r="N13" s="22" t="s">
        <v>21</v>
      </c>
      <c r="O13" s="55"/>
      <c r="P13" s="56"/>
      <c r="Q13" s="55"/>
      <c r="R13" s="56"/>
      <c r="S13" s="24"/>
      <c r="T13" s="21" t="s">
        <v>20</v>
      </c>
      <c r="U13" s="25" t="s">
        <v>21</v>
      </c>
      <c r="V13" s="22"/>
      <c r="W13" s="23"/>
      <c r="X13" s="22"/>
      <c r="Y13" s="23"/>
    </row>
    <row r="14" spans="1:25" ht="20.100000000000001" customHeight="1">
      <c r="A14" s="70">
        <v>1</v>
      </c>
      <c r="B14" s="71"/>
      <c r="C14" s="64" t="s">
        <v>68</v>
      </c>
      <c r="D14" s="169"/>
      <c r="E14" s="170"/>
      <c r="F14" s="266"/>
      <c r="G14" s="267"/>
      <c r="H14" s="167"/>
      <c r="I14" s="168">
        <f>SUM(I15:I16)</f>
        <v>9165.119999999999</v>
      </c>
      <c r="J14" s="141"/>
      <c r="K14" s="142"/>
      <c r="L14" s="143"/>
      <c r="M14" s="12"/>
      <c r="N14" s="27"/>
      <c r="O14" s="62">
        <v>1</v>
      </c>
      <c r="P14" s="63">
        <v>9058.75</v>
      </c>
      <c r="Q14" s="59">
        <v>0</v>
      </c>
      <c r="R14" s="61">
        <v>0</v>
      </c>
      <c r="S14" s="30"/>
      <c r="T14" s="12"/>
      <c r="U14" s="31"/>
      <c r="V14" s="28"/>
      <c r="W14" s="29"/>
      <c r="X14" s="28"/>
      <c r="Y14" s="29"/>
    </row>
    <row r="15" spans="1:25" s="68" customFormat="1" ht="39.950000000000003" customHeight="1">
      <c r="A15" s="72" t="s">
        <v>22</v>
      </c>
      <c r="B15" s="73">
        <v>93207</v>
      </c>
      <c r="C15" s="1" t="s">
        <v>49</v>
      </c>
      <c r="D15" s="65" t="s">
        <v>50</v>
      </c>
      <c r="E15" s="65">
        <v>6</v>
      </c>
      <c r="F15" s="268"/>
      <c r="G15" s="269"/>
      <c r="H15" s="144">
        <v>719.17</v>
      </c>
      <c r="I15" s="144">
        <f>E15*H15</f>
        <v>4315.0199999999995</v>
      </c>
      <c r="J15" s="145"/>
      <c r="K15" s="146"/>
      <c r="L15" s="147"/>
      <c r="M15" s="37"/>
      <c r="N15" s="33"/>
      <c r="O15" s="66">
        <v>1</v>
      </c>
      <c r="P15" s="67">
        <v>6686.36</v>
      </c>
      <c r="Q15" s="66">
        <v>0</v>
      </c>
      <c r="R15" s="67">
        <v>0</v>
      </c>
      <c r="S15" s="36"/>
      <c r="T15" s="37"/>
      <c r="U15" s="38"/>
      <c r="V15" s="34"/>
      <c r="W15" s="35"/>
      <c r="X15" s="34"/>
      <c r="Y15" s="35"/>
    </row>
    <row r="16" spans="1:25" s="68" customFormat="1" ht="30" customHeight="1" thickBot="1">
      <c r="A16" s="74" t="s">
        <v>23</v>
      </c>
      <c r="B16" s="73">
        <v>93208</v>
      </c>
      <c r="C16" s="69" t="s">
        <v>51</v>
      </c>
      <c r="D16" s="85" t="s">
        <v>50</v>
      </c>
      <c r="E16" s="86">
        <v>9</v>
      </c>
      <c r="F16" s="270"/>
      <c r="G16" s="271"/>
      <c r="H16" s="144">
        <v>538.9</v>
      </c>
      <c r="I16" s="144">
        <f>E16*H16</f>
        <v>4850.0999999999995</v>
      </c>
      <c r="J16" s="145"/>
      <c r="K16" s="146"/>
      <c r="L16" s="147"/>
      <c r="M16" s="37"/>
      <c r="N16" s="33"/>
      <c r="O16" s="66">
        <v>1</v>
      </c>
      <c r="P16" s="67">
        <v>2372.39</v>
      </c>
      <c r="Q16" s="66">
        <v>0</v>
      </c>
      <c r="R16" s="67">
        <v>0</v>
      </c>
      <c r="S16" s="36"/>
      <c r="T16" s="37"/>
      <c r="U16" s="39"/>
      <c r="V16" s="34"/>
      <c r="W16" s="35"/>
      <c r="X16" s="34"/>
      <c r="Y16" s="35"/>
    </row>
    <row r="17" spans="1:25" ht="20.100000000000001" customHeight="1" thickBot="1">
      <c r="A17" s="75"/>
      <c r="B17" s="76"/>
      <c r="C17" s="172"/>
      <c r="D17" s="85"/>
      <c r="E17" s="87"/>
      <c r="F17" s="88"/>
      <c r="G17" s="89"/>
      <c r="H17" s="144"/>
      <c r="I17" s="148"/>
      <c r="J17" s="149"/>
      <c r="K17" s="150"/>
      <c r="L17" s="151"/>
      <c r="M17" s="32"/>
      <c r="N17" s="33"/>
      <c r="O17" s="66"/>
      <c r="P17" s="67"/>
      <c r="Q17" s="66"/>
      <c r="R17" s="67"/>
      <c r="S17" s="36"/>
      <c r="T17" s="37"/>
      <c r="U17" s="39"/>
      <c r="V17" s="34"/>
      <c r="W17" s="35"/>
      <c r="X17" s="34"/>
      <c r="Y17" s="35"/>
    </row>
    <row r="18" spans="1:25" ht="20.100000000000001" customHeight="1" thickBot="1">
      <c r="A18" s="70">
        <v>2</v>
      </c>
      <c r="B18" s="71"/>
      <c r="C18" s="64" t="s">
        <v>69</v>
      </c>
      <c r="D18" s="83"/>
      <c r="E18" s="84"/>
      <c r="F18" s="238"/>
      <c r="G18" s="239"/>
      <c r="H18" s="140"/>
      <c r="I18" s="140">
        <f>SUM(I19:I19)</f>
        <v>5160</v>
      </c>
      <c r="J18" s="141"/>
      <c r="K18" s="142"/>
      <c r="L18" s="143"/>
      <c r="M18" s="12"/>
      <c r="N18" s="27"/>
      <c r="O18" s="62"/>
      <c r="P18" s="63"/>
      <c r="Q18" s="62"/>
      <c r="R18" s="63"/>
      <c r="S18" s="30"/>
      <c r="T18" s="40"/>
      <c r="U18" s="31"/>
      <c r="V18" s="28"/>
      <c r="W18" s="29"/>
      <c r="X18" s="28"/>
      <c r="Y18" s="29"/>
    </row>
    <row r="19" spans="1:25" s="68" customFormat="1" ht="39.950000000000003" customHeight="1" thickBot="1">
      <c r="A19" s="72" t="s">
        <v>25</v>
      </c>
      <c r="B19" s="73">
        <v>41805</v>
      </c>
      <c r="C19" s="1" t="s">
        <v>52</v>
      </c>
      <c r="D19" s="65" t="s">
        <v>66</v>
      </c>
      <c r="E19" s="65">
        <v>3</v>
      </c>
      <c r="F19" s="240"/>
      <c r="G19" s="241"/>
      <c r="H19" s="144">
        <f>430*4</f>
        <v>1720</v>
      </c>
      <c r="I19" s="144">
        <f>E19*H19</f>
        <v>5160</v>
      </c>
      <c r="J19" s="145"/>
      <c r="K19" s="146"/>
      <c r="L19" s="147"/>
      <c r="M19" s="37"/>
      <c r="N19" s="33"/>
      <c r="O19" s="66"/>
      <c r="P19" s="67"/>
      <c r="Q19" s="66"/>
      <c r="R19" s="67"/>
      <c r="S19" s="36"/>
      <c r="T19" s="37"/>
      <c r="U19" s="38"/>
      <c r="V19" s="34"/>
      <c r="W19" s="35"/>
      <c r="X19" s="34"/>
      <c r="Y19" s="35"/>
    </row>
    <row r="20" spans="1:25" ht="16.5" hidden="1" thickBot="1">
      <c r="A20" s="75"/>
      <c r="B20" s="76"/>
      <c r="C20" s="172"/>
      <c r="D20" s="85"/>
      <c r="E20" s="87"/>
      <c r="F20" s="88"/>
      <c r="G20" s="89"/>
      <c r="H20" s="144"/>
      <c r="I20" s="148"/>
      <c r="J20" s="149"/>
      <c r="K20" s="150"/>
      <c r="L20" s="151"/>
      <c r="M20" s="32"/>
      <c r="N20" s="33"/>
      <c r="O20" s="66"/>
      <c r="P20" s="67"/>
      <c r="Q20" s="66"/>
      <c r="R20" s="67"/>
      <c r="S20" s="36"/>
      <c r="T20" s="37"/>
      <c r="U20" s="39"/>
      <c r="V20" s="34"/>
      <c r="W20" s="35"/>
      <c r="X20" s="34"/>
      <c r="Y20" s="35"/>
    </row>
    <row r="21" spans="1:25" ht="16.5" hidden="1" thickBot="1">
      <c r="A21" s="75"/>
      <c r="B21" s="76"/>
      <c r="C21" s="172"/>
      <c r="D21" s="85"/>
      <c r="E21" s="87"/>
      <c r="F21" s="88"/>
      <c r="G21" s="89"/>
      <c r="H21" s="144"/>
      <c r="I21" s="148"/>
      <c r="J21" s="149"/>
      <c r="K21" s="150"/>
      <c r="L21" s="151"/>
      <c r="M21" s="32"/>
      <c r="N21" s="33"/>
      <c r="O21" s="66"/>
      <c r="P21" s="67"/>
      <c r="Q21" s="66"/>
      <c r="R21" s="67"/>
      <c r="S21" s="36"/>
      <c r="T21" s="37"/>
      <c r="U21" s="39"/>
      <c r="V21" s="34"/>
      <c r="W21" s="35"/>
      <c r="X21" s="34"/>
      <c r="Y21" s="35"/>
    </row>
    <row r="22" spans="1:25" ht="16.5" hidden="1" thickBot="1">
      <c r="A22" s="75"/>
      <c r="B22" s="76"/>
      <c r="C22" s="172"/>
      <c r="D22" s="85"/>
      <c r="E22" s="87"/>
      <c r="F22" s="88"/>
      <c r="G22" s="89"/>
      <c r="H22" s="144"/>
      <c r="I22" s="148"/>
      <c r="J22" s="149"/>
      <c r="K22" s="150"/>
      <c r="L22" s="151"/>
      <c r="M22" s="32"/>
      <c r="N22" s="33"/>
      <c r="O22" s="66"/>
      <c r="P22" s="67"/>
      <c r="Q22" s="66"/>
      <c r="R22" s="67"/>
      <c r="S22" s="36"/>
      <c r="T22" s="37"/>
      <c r="U22" s="39"/>
      <c r="V22" s="34"/>
      <c r="W22" s="35"/>
      <c r="X22" s="34"/>
      <c r="Y22" s="35"/>
    </row>
    <row r="23" spans="1:25" ht="16.5" hidden="1" thickBot="1">
      <c r="A23" s="75"/>
      <c r="B23" s="76"/>
      <c r="C23" s="172"/>
      <c r="D23" s="85"/>
      <c r="E23" s="87"/>
      <c r="F23" s="88"/>
      <c r="G23" s="89"/>
      <c r="H23" s="144"/>
      <c r="I23" s="148"/>
      <c r="J23" s="149"/>
      <c r="K23" s="150"/>
      <c r="L23" s="151"/>
      <c r="M23" s="32"/>
      <c r="N23" s="33"/>
      <c r="O23" s="66"/>
      <c r="P23" s="67"/>
      <c r="Q23" s="66"/>
      <c r="R23" s="67"/>
      <c r="S23" s="36"/>
      <c r="T23" s="37"/>
      <c r="U23" s="39"/>
      <c r="V23" s="34"/>
      <c r="W23" s="35"/>
      <c r="X23" s="34"/>
      <c r="Y23" s="35"/>
    </row>
    <row r="24" spans="1:25" ht="16.5" hidden="1" thickBot="1">
      <c r="A24" s="75"/>
      <c r="B24" s="76"/>
      <c r="C24" s="172"/>
      <c r="D24" s="85"/>
      <c r="E24" s="87"/>
      <c r="F24" s="88"/>
      <c r="G24" s="89"/>
      <c r="H24" s="144"/>
      <c r="I24" s="148"/>
      <c r="J24" s="149"/>
      <c r="K24" s="150"/>
      <c r="L24" s="151"/>
      <c r="M24" s="32"/>
      <c r="N24" s="33"/>
      <c r="O24" s="66"/>
      <c r="P24" s="67"/>
      <c r="Q24" s="66"/>
      <c r="R24" s="67"/>
      <c r="S24" s="36"/>
      <c r="T24" s="37"/>
      <c r="U24" s="39"/>
      <c r="V24" s="34"/>
      <c r="W24" s="35"/>
      <c r="X24" s="34"/>
      <c r="Y24" s="35"/>
    </row>
    <row r="25" spans="1:25" ht="20.100000000000001" customHeight="1" thickBot="1">
      <c r="A25" s="75"/>
      <c r="B25" s="76"/>
      <c r="C25" s="172"/>
      <c r="D25" s="85"/>
      <c r="E25" s="87"/>
      <c r="F25" s="88"/>
      <c r="G25" s="89"/>
      <c r="H25" s="144"/>
      <c r="I25" s="148"/>
      <c r="J25" s="149"/>
      <c r="K25" s="150"/>
      <c r="L25" s="151"/>
      <c r="M25" s="32"/>
      <c r="N25" s="33"/>
      <c r="O25" s="66"/>
      <c r="P25" s="67"/>
      <c r="Q25" s="66"/>
      <c r="R25" s="67"/>
      <c r="S25" s="36"/>
      <c r="T25" s="37"/>
      <c r="U25" s="39"/>
      <c r="V25" s="34"/>
      <c r="W25" s="35"/>
      <c r="X25" s="34"/>
      <c r="Y25" s="35"/>
    </row>
    <row r="26" spans="1:25" ht="20.100000000000001" customHeight="1" thickBot="1">
      <c r="A26" s="70">
        <v>3</v>
      </c>
      <c r="B26" s="71"/>
      <c r="C26" s="64" t="s">
        <v>110</v>
      </c>
      <c r="D26" s="83"/>
      <c r="E26" s="84"/>
      <c r="F26" s="238"/>
      <c r="G26" s="239"/>
      <c r="H26" s="140"/>
      <c r="I26" s="140">
        <f>SUM(I27:I32)</f>
        <v>34581.140000000007</v>
      </c>
      <c r="J26" s="141"/>
      <c r="K26" s="142"/>
      <c r="L26" s="143"/>
      <c r="M26" s="12">
        <v>0.14706460140346306</v>
      </c>
      <c r="N26" s="27">
        <v>7603.4699999999993</v>
      </c>
      <c r="O26" s="59">
        <v>0.14706460140346309</v>
      </c>
      <c r="P26" s="61">
        <v>7603.47</v>
      </c>
      <c r="Q26" s="59">
        <v>0.85293538565450333</v>
      </c>
      <c r="R26" s="61">
        <v>44098.093999999997</v>
      </c>
      <c r="S26" s="30"/>
      <c r="T26" s="40">
        <v>0.31194684538496881</v>
      </c>
      <c r="U26" s="31">
        <v>16128.14</v>
      </c>
      <c r="V26" s="28">
        <v>0.45901144678843192</v>
      </c>
      <c r="W26" s="29">
        <v>23731.61</v>
      </c>
      <c r="X26" s="28">
        <v>0.54098854026953458</v>
      </c>
      <c r="Y26" s="29">
        <v>27969.954000000002</v>
      </c>
    </row>
    <row r="27" spans="1:25" s="68" customFormat="1" ht="30" customHeight="1" thickBot="1">
      <c r="A27" s="74" t="s">
        <v>33</v>
      </c>
      <c r="B27" s="154">
        <v>90777</v>
      </c>
      <c r="C27" s="173" t="s">
        <v>26</v>
      </c>
      <c r="D27" s="155" t="s">
        <v>27</v>
      </c>
      <c r="E27" s="86">
        <v>70</v>
      </c>
      <c r="F27" s="240"/>
      <c r="G27" s="241"/>
      <c r="H27" s="144">
        <v>76.930000000000007</v>
      </c>
      <c r="I27" s="144">
        <f t="shared" ref="I27:I32" si="0">E27*H27</f>
        <v>5385.1</v>
      </c>
      <c r="J27" s="145"/>
      <c r="K27" s="146"/>
      <c r="L27" s="147"/>
      <c r="M27" s="37">
        <v>0.16666685245770951</v>
      </c>
      <c r="N27" s="33"/>
      <c r="O27" s="66">
        <v>0.16666685245770951</v>
      </c>
      <c r="P27" s="67">
        <v>2024.82</v>
      </c>
      <c r="Q27" s="66">
        <v>0.83333310992145593</v>
      </c>
      <c r="R27" s="67">
        <v>10124.085999999999</v>
      </c>
      <c r="S27" s="36"/>
      <c r="T27" s="37">
        <v>0.16666685245770951</v>
      </c>
      <c r="U27" s="38">
        <v>2024.82</v>
      </c>
      <c r="V27" s="34">
        <v>0.33333370491541903</v>
      </c>
      <c r="W27" s="35">
        <v>4049.64</v>
      </c>
      <c r="X27" s="34">
        <v>0.66666625746374641</v>
      </c>
      <c r="Y27" s="35">
        <v>8099.2659999999996</v>
      </c>
    </row>
    <row r="28" spans="1:25" s="68" customFormat="1" ht="30" customHeight="1" thickBot="1">
      <c r="A28" s="74" t="s">
        <v>111</v>
      </c>
      <c r="B28" s="154" t="s">
        <v>54</v>
      </c>
      <c r="C28" s="173" t="s">
        <v>70</v>
      </c>
      <c r="D28" s="155" t="s">
        <v>27</v>
      </c>
      <c r="E28" s="86">
        <v>18</v>
      </c>
      <c r="F28" s="240"/>
      <c r="G28" s="241"/>
      <c r="H28" s="144">
        <v>77.349999999999994</v>
      </c>
      <c r="I28" s="144">
        <f t="shared" si="0"/>
        <v>1392.3</v>
      </c>
      <c r="J28" s="145"/>
      <c r="K28" s="146"/>
      <c r="L28" s="147"/>
      <c r="M28" s="37">
        <v>0</v>
      </c>
      <c r="N28" s="33"/>
      <c r="O28" s="66">
        <v>0</v>
      </c>
      <c r="P28" s="67">
        <v>0</v>
      </c>
      <c r="Q28" s="66">
        <v>0.99999992945439142</v>
      </c>
      <c r="R28" s="67">
        <v>3374.6959999999999</v>
      </c>
      <c r="S28" s="36"/>
      <c r="T28" s="37">
        <v>1.0000011147462571</v>
      </c>
      <c r="U28" s="38">
        <v>3374.7</v>
      </c>
      <c r="V28" s="34">
        <v>1.0000011147462571</v>
      </c>
      <c r="W28" s="35">
        <v>3374.7</v>
      </c>
      <c r="X28" s="34">
        <v>-8.8896889923216032E-7</v>
      </c>
      <c r="Y28" s="35">
        <v>-3.0000000000000001E-3</v>
      </c>
    </row>
    <row r="29" spans="1:25" s="68" customFormat="1" ht="20.100000000000001" customHeight="1" thickBot="1">
      <c r="A29" s="74" t="s">
        <v>112</v>
      </c>
      <c r="B29" s="154">
        <v>93572</v>
      </c>
      <c r="C29" s="173" t="s">
        <v>28</v>
      </c>
      <c r="D29" s="155" t="s">
        <v>53</v>
      </c>
      <c r="E29" s="86">
        <v>3</v>
      </c>
      <c r="F29" s="240"/>
      <c r="G29" s="241"/>
      <c r="H29" s="144">
        <v>6025.18</v>
      </c>
      <c r="I29" s="144">
        <f t="shared" si="0"/>
        <v>18075.54</v>
      </c>
      <c r="J29" s="145"/>
      <c r="K29" s="146"/>
      <c r="L29" s="147"/>
      <c r="M29" s="37">
        <v>0.16499986267323585</v>
      </c>
      <c r="N29" s="33"/>
      <c r="O29" s="66">
        <v>0.16499986267323585</v>
      </c>
      <c r="P29" s="67">
        <v>2000.34</v>
      </c>
      <c r="Q29" s="66">
        <v>0.83500006991268061</v>
      </c>
      <c r="R29" s="67">
        <v>10122.941999999999</v>
      </c>
      <c r="S29" s="36"/>
      <c r="T29" s="37">
        <v>0.16499986267323585</v>
      </c>
      <c r="U29" s="38">
        <v>2000.34</v>
      </c>
      <c r="V29" s="34">
        <v>0.32999972534647171</v>
      </c>
      <c r="W29" s="35">
        <v>4000.68</v>
      </c>
      <c r="X29" s="34">
        <v>0.67000020723944476</v>
      </c>
      <c r="Y29" s="35">
        <v>8122.6019999999999</v>
      </c>
    </row>
    <row r="30" spans="1:25" s="68" customFormat="1" ht="20.100000000000001" customHeight="1" thickBot="1">
      <c r="A30" s="74" t="s">
        <v>113</v>
      </c>
      <c r="B30" s="154">
        <v>90766</v>
      </c>
      <c r="C30" s="173" t="s">
        <v>71</v>
      </c>
      <c r="D30" s="155" t="s">
        <v>27</v>
      </c>
      <c r="E30" s="86">
        <v>140</v>
      </c>
      <c r="F30" s="240"/>
      <c r="G30" s="241"/>
      <c r="H30" s="144">
        <v>25.3</v>
      </c>
      <c r="I30" s="144">
        <f t="shared" si="0"/>
        <v>3542</v>
      </c>
      <c r="J30" s="145"/>
      <c r="K30" s="146"/>
      <c r="L30" s="147"/>
      <c r="M30" s="37">
        <v>0.16499967155449921</v>
      </c>
      <c r="N30" s="33"/>
      <c r="O30" s="66">
        <v>0.16499967155449921</v>
      </c>
      <c r="P30" s="67">
        <v>1459.79</v>
      </c>
      <c r="Q30" s="66">
        <v>0.83500024567156794</v>
      </c>
      <c r="R30" s="67">
        <v>7387.4390000000003</v>
      </c>
      <c r="S30" s="36"/>
      <c r="T30" s="37">
        <v>0.16499967155449921</v>
      </c>
      <c r="U30" s="38">
        <v>1459.79</v>
      </c>
      <c r="V30" s="34">
        <v>0.32999934310899842</v>
      </c>
      <c r="W30" s="35">
        <v>2919.58</v>
      </c>
      <c r="X30" s="34">
        <v>0.6700005741170687</v>
      </c>
      <c r="Y30" s="35">
        <v>5927.6490000000003</v>
      </c>
    </row>
    <row r="31" spans="1:25" s="68" customFormat="1" ht="20.100000000000001" customHeight="1" thickBot="1">
      <c r="A31" s="74" t="s">
        <v>114</v>
      </c>
      <c r="B31" s="154" t="s">
        <v>29</v>
      </c>
      <c r="C31" s="173" t="s">
        <v>30</v>
      </c>
      <c r="D31" s="155" t="s">
        <v>31</v>
      </c>
      <c r="E31" s="86">
        <v>6</v>
      </c>
      <c r="F31" s="240"/>
      <c r="G31" s="241"/>
      <c r="H31" s="144">
        <v>370.15</v>
      </c>
      <c r="I31" s="144">
        <f t="shared" si="0"/>
        <v>2220.8999999999996</v>
      </c>
      <c r="J31" s="145"/>
      <c r="K31" s="146"/>
      <c r="L31" s="147"/>
      <c r="M31" s="37">
        <v>0.99999773035917205</v>
      </c>
      <c r="N31" s="33"/>
      <c r="O31" s="66">
        <v>0.99999773035917205</v>
      </c>
      <c r="P31" s="67">
        <v>2118.52</v>
      </c>
      <c r="Q31" s="66">
        <v>1.8881062824220154E-6</v>
      </c>
      <c r="R31" s="67">
        <v>4.0000000000000001E-3</v>
      </c>
      <c r="S31" s="36"/>
      <c r="T31" s="37">
        <v>0</v>
      </c>
      <c r="U31" s="38">
        <v>0</v>
      </c>
      <c r="V31" s="34">
        <v>0.99999773035917205</v>
      </c>
      <c r="W31" s="35">
        <v>2118.52</v>
      </c>
      <c r="X31" s="34">
        <v>1.8881062824220154E-6</v>
      </c>
      <c r="Y31" s="35">
        <v>4.0000000000000001E-3</v>
      </c>
    </row>
    <row r="32" spans="1:25" s="68" customFormat="1" ht="20.100000000000001" customHeight="1" thickBot="1">
      <c r="A32" s="74" t="s">
        <v>115</v>
      </c>
      <c r="B32" s="154">
        <v>88326</v>
      </c>
      <c r="C32" s="173" t="s">
        <v>32</v>
      </c>
      <c r="D32" s="155" t="s">
        <v>27</v>
      </c>
      <c r="E32" s="86">
        <v>190</v>
      </c>
      <c r="F32" s="240"/>
      <c r="G32" s="241"/>
      <c r="H32" s="144">
        <v>20.87</v>
      </c>
      <c r="I32" s="144">
        <f t="shared" si="0"/>
        <v>3965.3</v>
      </c>
      <c r="J32" s="145"/>
      <c r="K32" s="146"/>
      <c r="L32" s="147"/>
      <c r="M32" s="37">
        <v>0</v>
      </c>
      <c r="N32" s="33"/>
      <c r="O32" s="66">
        <v>0</v>
      </c>
      <c r="P32" s="67">
        <v>0</v>
      </c>
      <c r="Q32" s="66">
        <v>0.99999995116303375</v>
      </c>
      <c r="R32" s="67">
        <v>11640.874</v>
      </c>
      <c r="S32" s="36"/>
      <c r="T32" s="37">
        <v>0.50000023329411247</v>
      </c>
      <c r="U32" s="38">
        <v>5820.44</v>
      </c>
      <c r="V32" s="34">
        <v>0.50000023329411247</v>
      </c>
      <c r="W32" s="35">
        <v>5820.44</v>
      </c>
      <c r="X32" s="34">
        <v>0.49999971786892133</v>
      </c>
      <c r="Y32" s="35">
        <v>5820.4340000000002</v>
      </c>
    </row>
    <row r="33" spans="1:25" s="68" customFormat="1" ht="20.100000000000001" customHeight="1" thickBot="1">
      <c r="A33" s="74"/>
      <c r="B33" s="154"/>
      <c r="C33" s="173"/>
      <c r="D33" s="155"/>
      <c r="E33" s="86"/>
      <c r="F33" s="240"/>
      <c r="G33" s="241"/>
      <c r="H33" s="144"/>
      <c r="I33" s="144"/>
      <c r="J33" s="145"/>
      <c r="K33" s="146"/>
      <c r="L33" s="147"/>
      <c r="M33" s="37"/>
      <c r="N33" s="33"/>
      <c r="O33" s="66"/>
      <c r="P33" s="67"/>
      <c r="Q33" s="66"/>
      <c r="R33" s="67"/>
      <c r="S33" s="36"/>
      <c r="T33" s="37" t="s">
        <v>24</v>
      </c>
      <c r="U33" s="39"/>
      <c r="V33" s="34">
        <v>0</v>
      </c>
      <c r="W33" s="35">
        <v>0</v>
      </c>
      <c r="X33" s="34">
        <v>0</v>
      </c>
      <c r="Y33" s="35">
        <v>0</v>
      </c>
    </row>
    <row r="34" spans="1:25" ht="20.100000000000001" customHeight="1" thickBot="1">
      <c r="A34" s="70">
        <v>4</v>
      </c>
      <c r="B34" s="71"/>
      <c r="C34" s="64" t="s">
        <v>116</v>
      </c>
      <c r="D34" s="83"/>
      <c r="E34" s="84"/>
      <c r="F34" s="238"/>
      <c r="G34" s="239"/>
      <c r="H34" s="140"/>
      <c r="I34" s="140">
        <f>I35+I43+I51+I55</f>
        <v>84334.34</v>
      </c>
      <c r="J34" s="141"/>
      <c r="K34" s="142"/>
      <c r="L34" s="143"/>
      <c r="M34" s="12">
        <v>0</v>
      </c>
      <c r="N34" s="26">
        <v>0</v>
      </c>
      <c r="O34" s="59">
        <v>0</v>
      </c>
      <c r="P34" s="61">
        <v>0</v>
      </c>
      <c r="Q34" s="59">
        <v>0.9999999984748178</v>
      </c>
      <c r="R34" s="61">
        <v>243528.57800000001</v>
      </c>
      <c r="S34" s="30"/>
      <c r="T34" s="40">
        <v>0</v>
      </c>
      <c r="U34" s="26">
        <v>0</v>
      </c>
      <c r="V34" s="28">
        <v>0</v>
      </c>
      <c r="W34" s="29">
        <v>0</v>
      </c>
      <c r="X34" s="28">
        <v>0.9999999984748178</v>
      </c>
      <c r="Y34" s="29">
        <v>243528.57800000001</v>
      </c>
    </row>
    <row r="35" spans="1:25" ht="20.100000000000001" customHeight="1" thickBot="1">
      <c r="A35" s="78" t="s">
        <v>34</v>
      </c>
      <c r="B35" s="71"/>
      <c r="C35" s="174" t="s">
        <v>117</v>
      </c>
      <c r="D35" s="83"/>
      <c r="E35" s="93"/>
      <c r="F35" s="238"/>
      <c r="G35" s="239"/>
      <c r="H35" s="140"/>
      <c r="I35" s="140">
        <f>SUM(I36:I41)</f>
        <v>45700.600000000006</v>
      </c>
      <c r="J35" s="141"/>
      <c r="K35" s="142"/>
      <c r="L35" s="143"/>
      <c r="M35" s="12">
        <v>0</v>
      </c>
      <c r="N35" s="27">
        <v>0</v>
      </c>
      <c r="O35" s="59">
        <v>0</v>
      </c>
      <c r="P35" s="61">
        <v>0</v>
      </c>
      <c r="Q35" s="59">
        <v>0.99999972485682453</v>
      </c>
      <c r="R35" s="61">
        <v>1754.087</v>
      </c>
      <c r="S35" s="30"/>
      <c r="T35" s="37">
        <v>8.6261376070905338E-2</v>
      </c>
      <c r="U35" s="27">
        <v>151.31</v>
      </c>
      <c r="V35" s="28">
        <v>8.6261376070905338E-2</v>
      </c>
      <c r="W35" s="29">
        <v>151.31</v>
      </c>
      <c r="X35" s="28">
        <v>0.9137383487859192</v>
      </c>
      <c r="Y35" s="29">
        <v>1602.777</v>
      </c>
    </row>
    <row r="36" spans="1:25" s="68" customFormat="1" ht="39.950000000000003" customHeight="1" thickBot="1">
      <c r="A36" s="72" t="s">
        <v>118</v>
      </c>
      <c r="B36" s="154">
        <v>88411</v>
      </c>
      <c r="C36" s="173" t="s">
        <v>45</v>
      </c>
      <c r="D36" s="155" t="s">
        <v>35</v>
      </c>
      <c r="E36" s="86">
        <v>2200</v>
      </c>
      <c r="F36" s="240"/>
      <c r="G36" s="241"/>
      <c r="H36" s="144">
        <v>2.4700000000000002</v>
      </c>
      <c r="I36" s="144">
        <f t="shared" ref="I36:I41" si="1">E36*H36</f>
        <v>5434</v>
      </c>
      <c r="J36" s="145"/>
      <c r="K36" s="146"/>
      <c r="L36" s="147"/>
      <c r="M36" s="37">
        <v>0</v>
      </c>
      <c r="N36" s="33"/>
      <c r="O36" s="66">
        <v>0</v>
      </c>
      <c r="P36" s="67">
        <v>0</v>
      </c>
      <c r="Q36" s="66">
        <v>0.99999844783955949</v>
      </c>
      <c r="R36" s="67">
        <v>151.30500000000001</v>
      </c>
      <c r="S36" s="36"/>
      <c r="T36" s="37">
        <v>1.0000314936228396</v>
      </c>
      <c r="U36" s="39">
        <v>151.31</v>
      </c>
      <c r="V36" s="34">
        <v>1.0000314936228396</v>
      </c>
      <c r="W36" s="35">
        <v>151.31</v>
      </c>
      <c r="X36" s="34">
        <v>-2.6436626624091986E-5</v>
      </c>
      <c r="Y36" s="35">
        <v>-4.0000000000000001E-3</v>
      </c>
    </row>
    <row r="37" spans="1:25" s="68" customFormat="1" ht="39.950000000000003" customHeight="1" thickBot="1">
      <c r="A37" s="72" t="s">
        <v>119</v>
      </c>
      <c r="B37" s="154">
        <v>88412</v>
      </c>
      <c r="C37" s="173" t="s">
        <v>46</v>
      </c>
      <c r="D37" s="155" t="s">
        <v>35</v>
      </c>
      <c r="E37" s="86">
        <v>700</v>
      </c>
      <c r="F37" s="240"/>
      <c r="G37" s="241"/>
      <c r="H37" s="144">
        <v>1.84</v>
      </c>
      <c r="I37" s="144">
        <f t="shared" si="1"/>
        <v>1288</v>
      </c>
      <c r="J37" s="145"/>
      <c r="K37" s="146"/>
      <c r="L37" s="147"/>
      <c r="M37" s="37"/>
      <c r="N37" s="33"/>
      <c r="O37" s="66">
        <v>0</v>
      </c>
      <c r="P37" s="67">
        <v>0</v>
      </c>
      <c r="Q37" s="66">
        <v>0.999999092349517</v>
      </c>
      <c r="R37" s="67">
        <v>620.62599999999998</v>
      </c>
      <c r="S37" s="36"/>
      <c r="T37" s="37"/>
      <c r="U37" s="39"/>
      <c r="V37" s="34"/>
      <c r="W37" s="35"/>
      <c r="X37" s="34"/>
      <c r="Y37" s="35"/>
    </row>
    <row r="38" spans="1:25" s="68" customFormat="1" ht="39.950000000000003" customHeight="1" thickBot="1">
      <c r="A38" s="72" t="s">
        <v>120</v>
      </c>
      <c r="B38" s="154">
        <v>96126</v>
      </c>
      <c r="C38" s="173" t="s">
        <v>47</v>
      </c>
      <c r="D38" s="155" t="s">
        <v>35</v>
      </c>
      <c r="E38" s="86">
        <f>E36*0.15</f>
        <v>330</v>
      </c>
      <c r="F38" s="240"/>
      <c r="G38" s="241"/>
      <c r="H38" s="144">
        <v>15.82</v>
      </c>
      <c r="I38" s="144">
        <f t="shared" si="1"/>
        <v>5220.6000000000004</v>
      </c>
      <c r="J38" s="145"/>
      <c r="K38" s="146"/>
      <c r="L38" s="147"/>
      <c r="M38" s="37">
        <v>0</v>
      </c>
      <c r="N38" s="33"/>
      <c r="O38" s="66">
        <v>0</v>
      </c>
      <c r="P38" s="67">
        <v>0</v>
      </c>
      <c r="Q38" s="66">
        <v>0.99999938859618287</v>
      </c>
      <c r="R38" s="67">
        <v>722.822</v>
      </c>
      <c r="S38" s="36"/>
      <c r="T38" s="37">
        <v>0</v>
      </c>
      <c r="U38" s="39"/>
      <c r="V38" s="34">
        <v>0</v>
      </c>
      <c r="W38" s="35">
        <v>0</v>
      </c>
      <c r="X38" s="34">
        <v>0.999999092349517</v>
      </c>
      <c r="Y38" s="35">
        <v>620.62599999999998</v>
      </c>
    </row>
    <row r="39" spans="1:25" s="68" customFormat="1" ht="39.950000000000003" customHeight="1" thickBot="1">
      <c r="A39" s="72" t="s">
        <v>121</v>
      </c>
      <c r="B39" s="154">
        <v>96127</v>
      </c>
      <c r="C39" s="173" t="s">
        <v>48</v>
      </c>
      <c r="D39" s="155" t="s">
        <v>35</v>
      </c>
      <c r="E39" s="86">
        <v>100</v>
      </c>
      <c r="F39" s="240"/>
      <c r="G39" s="241"/>
      <c r="H39" s="144">
        <v>12.02</v>
      </c>
      <c r="I39" s="144">
        <f t="shared" si="1"/>
        <v>1202</v>
      </c>
      <c r="J39" s="145"/>
      <c r="K39" s="146"/>
      <c r="L39" s="147"/>
      <c r="M39" s="37">
        <v>0</v>
      </c>
      <c r="N39" s="33"/>
      <c r="O39" s="66">
        <v>0</v>
      </c>
      <c r="P39" s="67">
        <v>0</v>
      </c>
      <c r="Q39" s="66">
        <v>0.99999906480635647</v>
      </c>
      <c r="R39" s="67">
        <v>259.33300000000003</v>
      </c>
      <c r="S39" s="36"/>
      <c r="T39" s="37">
        <v>0</v>
      </c>
      <c r="U39" s="39"/>
      <c r="V39" s="34">
        <v>0</v>
      </c>
      <c r="W39" s="35">
        <v>0</v>
      </c>
      <c r="X39" s="34">
        <v>0.99999938859618287</v>
      </c>
      <c r="Y39" s="35">
        <v>722.822</v>
      </c>
    </row>
    <row r="40" spans="1:25" s="68" customFormat="1" ht="39.950000000000003" customHeight="1" thickBot="1">
      <c r="A40" s="72" t="s">
        <v>122</v>
      </c>
      <c r="B40" s="154">
        <v>95622</v>
      </c>
      <c r="C40" s="173" t="s">
        <v>88</v>
      </c>
      <c r="D40" s="155" t="s">
        <v>35</v>
      </c>
      <c r="E40" s="86">
        <v>2200</v>
      </c>
      <c r="F40" s="240"/>
      <c r="G40" s="241"/>
      <c r="H40" s="144">
        <v>11.96</v>
      </c>
      <c r="I40" s="144">
        <f t="shared" si="1"/>
        <v>26312.000000000004</v>
      </c>
      <c r="J40" s="145"/>
      <c r="K40" s="146"/>
      <c r="L40" s="147"/>
      <c r="M40" s="37">
        <v>0</v>
      </c>
      <c r="N40" s="33"/>
      <c r="O40" s="66">
        <v>0</v>
      </c>
      <c r="P40" s="67">
        <v>0</v>
      </c>
      <c r="Q40" s="66">
        <v>0</v>
      </c>
      <c r="R40" s="67">
        <v>0</v>
      </c>
      <c r="S40" s="36"/>
      <c r="T40" s="37">
        <v>0</v>
      </c>
      <c r="U40" s="39"/>
      <c r="V40" s="34">
        <v>0</v>
      </c>
      <c r="W40" s="35">
        <v>0</v>
      </c>
      <c r="X40" s="34">
        <v>0.99999906480635647</v>
      </c>
      <c r="Y40" s="35">
        <v>259.33300000000003</v>
      </c>
    </row>
    <row r="41" spans="1:25" s="68" customFormat="1" ht="39.950000000000003" customHeight="1" thickBot="1">
      <c r="A41" s="72" t="s">
        <v>123</v>
      </c>
      <c r="B41" s="154">
        <v>95623</v>
      </c>
      <c r="C41" s="173" t="s">
        <v>89</v>
      </c>
      <c r="D41" s="155" t="s">
        <v>35</v>
      </c>
      <c r="E41" s="86">
        <f>E37</f>
        <v>700</v>
      </c>
      <c r="F41" s="240"/>
      <c r="G41" s="241"/>
      <c r="H41" s="144">
        <v>8.92</v>
      </c>
      <c r="I41" s="144">
        <f t="shared" si="1"/>
        <v>6244</v>
      </c>
      <c r="J41" s="145"/>
      <c r="K41" s="146"/>
      <c r="L41" s="147"/>
      <c r="M41" s="37"/>
      <c r="N41" s="33"/>
      <c r="O41" s="66">
        <v>0.52464795894605709</v>
      </c>
      <c r="P41" s="67">
        <v>105222.018</v>
      </c>
      <c r="Q41" s="66">
        <v>0.47535204076861226</v>
      </c>
      <c r="R41" s="67">
        <v>95335.357999999993</v>
      </c>
      <c r="S41" s="36"/>
      <c r="T41" s="37"/>
      <c r="U41" s="39"/>
      <c r="V41" s="34"/>
      <c r="W41" s="35"/>
      <c r="X41" s="34"/>
      <c r="Y41" s="35"/>
    </row>
    <row r="42" spans="1:25" ht="20.100000000000001" customHeight="1" thickBot="1">
      <c r="A42" s="79"/>
      <c r="B42" s="77"/>
      <c r="C42" s="175"/>
      <c r="D42" s="92"/>
      <c r="E42" s="87"/>
      <c r="F42" s="94"/>
      <c r="G42" s="95"/>
      <c r="H42" s="144"/>
      <c r="I42" s="148"/>
      <c r="J42" s="149"/>
      <c r="K42" s="150"/>
      <c r="L42" s="151"/>
      <c r="M42" s="32"/>
      <c r="N42" s="33"/>
      <c r="O42" s="59">
        <v>0.52457022663700648</v>
      </c>
      <c r="P42" s="61">
        <v>63689.09</v>
      </c>
      <c r="Q42" s="59">
        <v>0.47542977228555755</v>
      </c>
      <c r="R42" s="61">
        <v>57722.851999999999</v>
      </c>
      <c r="S42" s="36"/>
      <c r="T42" s="37"/>
      <c r="U42" s="39"/>
      <c r="V42" s="34"/>
      <c r="W42" s="35"/>
      <c r="X42" s="34"/>
      <c r="Y42" s="35"/>
    </row>
    <row r="43" spans="1:25" ht="20.100000000000001" customHeight="1" thickBot="1">
      <c r="A43" s="70" t="s">
        <v>36</v>
      </c>
      <c r="B43" s="71"/>
      <c r="C43" s="174" t="s">
        <v>124</v>
      </c>
      <c r="D43" s="83"/>
      <c r="E43" s="93"/>
      <c r="F43" s="238"/>
      <c r="G43" s="239"/>
      <c r="H43" s="140"/>
      <c r="I43" s="140">
        <f>SUM(I44:I50)</f>
        <v>24568.45</v>
      </c>
      <c r="J43" s="141"/>
      <c r="K43" s="142"/>
      <c r="L43" s="143"/>
      <c r="M43" s="32"/>
      <c r="N43" s="33"/>
      <c r="O43" s="66">
        <v>0</v>
      </c>
      <c r="P43" s="67">
        <v>0</v>
      </c>
      <c r="Q43" s="66">
        <v>0</v>
      </c>
      <c r="R43" s="67">
        <v>0</v>
      </c>
      <c r="S43" s="36"/>
      <c r="T43" s="37"/>
      <c r="U43" s="39"/>
      <c r="V43" s="34"/>
      <c r="W43" s="35"/>
      <c r="X43" s="34"/>
      <c r="Y43" s="35"/>
    </row>
    <row r="44" spans="1:25" s="68" customFormat="1" ht="30" customHeight="1" thickBot="1">
      <c r="A44" s="153" t="s">
        <v>125</v>
      </c>
      <c r="B44" s="154">
        <v>88484</v>
      </c>
      <c r="C44" s="173" t="s">
        <v>84</v>
      </c>
      <c r="D44" s="155" t="s">
        <v>35</v>
      </c>
      <c r="E44" s="86">
        <v>1100</v>
      </c>
      <c r="F44" s="156"/>
      <c r="G44" s="157"/>
      <c r="H44" s="144">
        <v>2.69</v>
      </c>
      <c r="I44" s="144">
        <f t="shared" ref="I44:I49" si="2">E44*H44</f>
        <v>2959</v>
      </c>
      <c r="J44" s="145"/>
      <c r="K44" s="146"/>
      <c r="L44" s="147"/>
      <c r="M44" s="37"/>
      <c r="N44" s="33"/>
      <c r="O44" s="66">
        <v>0.80000002125923875</v>
      </c>
      <c r="P44" s="67">
        <v>4053.88</v>
      </c>
      <c r="Q44" s="66">
        <v>0.19999980797299857</v>
      </c>
      <c r="R44" s="67">
        <v>1013.4690000000001</v>
      </c>
      <c r="S44" s="36"/>
      <c r="T44" s="37"/>
      <c r="U44" s="39"/>
      <c r="V44" s="34"/>
      <c r="W44" s="35"/>
      <c r="X44" s="34"/>
      <c r="Y44" s="35"/>
    </row>
    <row r="45" spans="1:25" s="68" customFormat="1" ht="30" customHeight="1" thickBot="1">
      <c r="A45" s="153" t="s">
        <v>126</v>
      </c>
      <c r="B45" s="154">
        <v>88485</v>
      </c>
      <c r="C45" s="173" t="s">
        <v>85</v>
      </c>
      <c r="D45" s="155" t="s">
        <v>35</v>
      </c>
      <c r="E45" s="86">
        <v>800</v>
      </c>
      <c r="F45" s="156"/>
      <c r="G45" s="157"/>
      <c r="H45" s="144">
        <v>2.3199999999999998</v>
      </c>
      <c r="I45" s="144">
        <f t="shared" si="2"/>
        <v>1855.9999999999998</v>
      </c>
      <c r="J45" s="145"/>
      <c r="K45" s="146"/>
      <c r="L45" s="147"/>
      <c r="M45" s="37"/>
      <c r="N45" s="33"/>
      <c r="O45" s="66">
        <v>0.79999974261412821</v>
      </c>
      <c r="P45" s="67">
        <v>3901.08</v>
      </c>
      <c r="Q45" s="66">
        <v>0.20000014072488217</v>
      </c>
      <c r="R45" s="67">
        <v>975.27099999999996</v>
      </c>
      <c r="S45" s="36"/>
      <c r="T45" s="37"/>
      <c r="U45" s="39"/>
      <c r="V45" s="34"/>
      <c r="W45" s="35"/>
      <c r="X45" s="34"/>
      <c r="Y45" s="35"/>
    </row>
    <row r="46" spans="1:25" s="68" customFormat="1" ht="30" customHeight="1" thickBot="1">
      <c r="A46" s="153" t="s">
        <v>127</v>
      </c>
      <c r="B46" s="154">
        <v>88492</v>
      </c>
      <c r="C46" s="173" t="s">
        <v>87</v>
      </c>
      <c r="D46" s="155" t="s">
        <v>35</v>
      </c>
      <c r="E46" s="86">
        <v>1100</v>
      </c>
      <c r="F46" s="156"/>
      <c r="G46" s="157"/>
      <c r="H46" s="144">
        <v>7.88</v>
      </c>
      <c r="I46" s="144">
        <f t="shared" si="2"/>
        <v>8668</v>
      </c>
      <c r="J46" s="145"/>
      <c r="K46" s="146"/>
      <c r="L46" s="147"/>
      <c r="M46" s="37"/>
      <c r="N46" s="33"/>
      <c r="O46" s="66">
        <v>0.50000021787497984</v>
      </c>
      <c r="P46" s="67">
        <v>5030.41</v>
      </c>
      <c r="Q46" s="66">
        <v>0.49999972089737976</v>
      </c>
      <c r="R46" s="67">
        <v>5030.4049999999997</v>
      </c>
      <c r="S46" s="36"/>
      <c r="T46" s="37"/>
      <c r="U46" s="39"/>
      <c r="V46" s="34"/>
      <c r="W46" s="35"/>
      <c r="X46" s="34"/>
      <c r="Y46" s="35"/>
    </row>
    <row r="47" spans="1:25" s="68" customFormat="1" ht="30" customHeight="1" thickBot="1">
      <c r="A47" s="153" t="s">
        <v>128</v>
      </c>
      <c r="B47" s="154">
        <v>88493</v>
      </c>
      <c r="C47" s="173" t="s">
        <v>86</v>
      </c>
      <c r="D47" s="155" t="s">
        <v>35</v>
      </c>
      <c r="E47" s="86">
        <v>800</v>
      </c>
      <c r="F47" s="156"/>
      <c r="G47" s="157"/>
      <c r="H47" s="144">
        <v>7.45</v>
      </c>
      <c r="I47" s="144">
        <f t="shared" si="2"/>
        <v>5960</v>
      </c>
      <c r="J47" s="145"/>
      <c r="K47" s="146"/>
      <c r="L47" s="147"/>
      <c r="M47" s="37"/>
      <c r="N47" s="33"/>
      <c r="O47" s="66">
        <v>0.50000059489246962</v>
      </c>
      <c r="P47" s="67">
        <v>3647.05</v>
      </c>
      <c r="Q47" s="66">
        <v>0.49999936101704867</v>
      </c>
      <c r="R47" s="67">
        <v>3647.0410000000002</v>
      </c>
      <c r="S47" s="36"/>
      <c r="T47" s="37"/>
      <c r="U47" s="39"/>
      <c r="V47" s="34"/>
      <c r="W47" s="35"/>
      <c r="X47" s="34"/>
      <c r="Y47" s="35"/>
    </row>
    <row r="48" spans="1:25" s="68" customFormat="1" ht="30" customHeight="1" thickBot="1">
      <c r="A48" s="153" t="s">
        <v>129</v>
      </c>
      <c r="B48" s="154">
        <v>88496</v>
      </c>
      <c r="C48" s="173" t="s">
        <v>82</v>
      </c>
      <c r="D48" s="155" t="s">
        <v>35</v>
      </c>
      <c r="E48" s="86">
        <f>E46*0.15</f>
        <v>165</v>
      </c>
      <c r="F48" s="156"/>
      <c r="G48" s="157"/>
      <c r="H48" s="144">
        <v>24.13</v>
      </c>
      <c r="I48" s="144">
        <f t="shared" si="2"/>
        <v>3981.45</v>
      </c>
      <c r="J48" s="145"/>
      <c r="K48" s="146"/>
      <c r="L48" s="147"/>
      <c r="M48" s="37"/>
      <c r="N48" s="33"/>
      <c r="O48" s="66">
        <v>0.49999994899348194</v>
      </c>
      <c r="P48" s="67">
        <v>20687.55</v>
      </c>
      <c r="Q48" s="66">
        <v>0.50000004566997558</v>
      </c>
      <c r="R48" s="67">
        <v>20687.554</v>
      </c>
      <c r="S48" s="36"/>
      <c r="T48" s="37"/>
      <c r="U48" s="39"/>
      <c r="V48" s="34"/>
      <c r="W48" s="35"/>
      <c r="X48" s="34"/>
      <c r="Y48" s="35"/>
    </row>
    <row r="49" spans="1:25" s="68" customFormat="1" ht="30" customHeight="1" thickBot="1">
      <c r="A49" s="153" t="s">
        <v>130</v>
      </c>
      <c r="B49" s="154">
        <v>95305</v>
      </c>
      <c r="C49" s="173" t="s">
        <v>83</v>
      </c>
      <c r="D49" s="155" t="s">
        <v>35</v>
      </c>
      <c r="E49" s="86">
        <v>100</v>
      </c>
      <c r="F49" s="156"/>
      <c r="G49" s="157"/>
      <c r="H49" s="144">
        <v>11.44</v>
      </c>
      <c r="I49" s="144">
        <f t="shared" si="2"/>
        <v>1144</v>
      </c>
      <c r="J49" s="145"/>
      <c r="K49" s="146"/>
      <c r="L49" s="147"/>
      <c r="M49" s="37"/>
      <c r="N49" s="33"/>
      <c r="O49" s="66">
        <v>0.49999999934582251</v>
      </c>
      <c r="P49" s="67">
        <v>14185.75</v>
      </c>
      <c r="Q49" s="66">
        <v>0.49999999934582251</v>
      </c>
      <c r="R49" s="67">
        <v>14185.75</v>
      </c>
      <c r="S49" s="36"/>
      <c r="T49" s="37"/>
      <c r="U49" s="39"/>
      <c r="V49" s="34"/>
      <c r="W49" s="35"/>
      <c r="X49" s="34"/>
      <c r="Y49" s="35"/>
    </row>
    <row r="50" spans="1:25" ht="20.100000000000001" customHeight="1" thickBot="1">
      <c r="A50" s="79"/>
      <c r="B50" s="77"/>
      <c r="C50" s="175"/>
      <c r="D50" s="92"/>
      <c r="E50" s="87"/>
      <c r="F50" s="88"/>
      <c r="G50" s="89"/>
      <c r="H50" s="144"/>
      <c r="I50" s="148"/>
      <c r="J50" s="149"/>
      <c r="K50" s="150"/>
      <c r="L50" s="151"/>
      <c r="M50" s="32"/>
      <c r="N50" s="33"/>
      <c r="O50" s="66">
        <v>0.49999999934582251</v>
      </c>
      <c r="P50" s="67">
        <v>14185.75</v>
      </c>
      <c r="Q50" s="66">
        <v>0.49999999934582251</v>
      </c>
      <c r="R50" s="67">
        <v>14185.75</v>
      </c>
      <c r="S50" s="36"/>
      <c r="T50" s="37"/>
      <c r="U50" s="39"/>
      <c r="V50" s="34"/>
      <c r="W50" s="35"/>
      <c r="X50" s="34"/>
      <c r="Y50" s="35"/>
    </row>
    <row r="51" spans="1:25" ht="20.100000000000001" customHeight="1" thickBot="1">
      <c r="A51" s="70" t="s">
        <v>37</v>
      </c>
      <c r="B51" s="71"/>
      <c r="C51" s="174" t="s">
        <v>177</v>
      </c>
      <c r="D51" s="83"/>
      <c r="E51" s="93"/>
      <c r="F51" s="238"/>
      <c r="G51" s="239"/>
      <c r="H51" s="140"/>
      <c r="I51" s="140">
        <f>SUM(I52:I53)</f>
        <v>9033</v>
      </c>
      <c r="J51" s="141"/>
      <c r="K51" s="142"/>
      <c r="L51" s="143"/>
      <c r="M51" s="32" t="s">
        <v>24</v>
      </c>
      <c r="N51" s="33"/>
      <c r="O51" s="66">
        <v>0.50000102407918023</v>
      </c>
      <c r="P51" s="67">
        <v>2222.0300000000002</v>
      </c>
      <c r="Q51" s="66">
        <v>0.49999877387992958</v>
      </c>
      <c r="R51" s="67">
        <v>2222.02</v>
      </c>
      <c r="S51" s="36"/>
      <c r="T51" s="37" t="s">
        <v>24</v>
      </c>
      <c r="U51" s="39"/>
      <c r="V51" s="34">
        <v>0</v>
      </c>
      <c r="W51" s="35">
        <v>0</v>
      </c>
      <c r="X51" s="34">
        <v>0</v>
      </c>
      <c r="Y51" s="35">
        <v>0</v>
      </c>
    </row>
    <row r="52" spans="1:25" s="68" customFormat="1" ht="30" customHeight="1" thickBot="1">
      <c r="A52" s="153" t="s">
        <v>131</v>
      </c>
      <c r="B52" s="154" t="s">
        <v>62</v>
      </c>
      <c r="C52" s="173" t="s">
        <v>63</v>
      </c>
      <c r="D52" s="155" t="s">
        <v>35</v>
      </c>
      <c r="E52" s="86">
        <v>300</v>
      </c>
      <c r="F52" s="156"/>
      <c r="G52" s="157"/>
      <c r="H52" s="144">
        <v>2.4700000000000002</v>
      </c>
      <c r="I52" s="144">
        <f>E52*H52</f>
        <v>741.00000000000011</v>
      </c>
      <c r="J52" s="145"/>
      <c r="K52" s="146"/>
      <c r="L52" s="147"/>
      <c r="M52" s="37"/>
      <c r="N52" s="33"/>
      <c r="O52" s="66">
        <v>0.5000001388875297</v>
      </c>
      <c r="P52" s="67">
        <v>2185.87</v>
      </c>
      <c r="Q52" s="66">
        <v>0.49999968140365469</v>
      </c>
      <c r="R52" s="67">
        <v>2185.8679999999999</v>
      </c>
      <c r="S52" s="36"/>
      <c r="T52" s="37"/>
      <c r="U52" s="39"/>
      <c r="V52" s="34"/>
      <c r="W52" s="35"/>
      <c r="X52" s="34"/>
      <c r="Y52" s="35"/>
    </row>
    <row r="53" spans="1:25" s="68" customFormat="1" ht="30" customHeight="1" thickBot="1">
      <c r="A53" s="153" t="s">
        <v>132</v>
      </c>
      <c r="B53" s="154" t="s">
        <v>64</v>
      </c>
      <c r="C53" s="173" t="s">
        <v>65</v>
      </c>
      <c r="D53" s="155" t="s">
        <v>35</v>
      </c>
      <c r="E53" s="86">
        <v>300</v>
      </c>
      <c r="F53" s="156"/>
      <c r="G53" s="157"/>
      <c r="H53" s="144">
        <v>27.64</v>
      </c>
      <c r="I53" s="144">
        <f>E53*H53</f>
        <v>8292</v>
      </c>
      <c r="J53" s="145"/>
      <c r="K53" s="146"/>
      <c r="L53" s="147"/>
      <c r="M53" s="37"/>
      <c r="N53" s="33"/>
      <c r="O53" s="66"/>
      <c r="P53" s="67"/>
      <c r="Q53" s="66"/>
      <c r="R53" s="67"/>
      <c r="S53" s="36"/>
      <c r="T53" s="37"/>
      <c r="U53" s="39"/>
      <c r="V53" s="34"/>
      <c r="W53" s="35"/>
      <c r="X53" s="34"/>
      <c r="Y53" s="35"/>
    </row>
    <row r="54" spans="1:25" ht="20.100000000000001" customHeight="1" thickBot="1">
      <c r="A54" s="79"/>
      <c r="B54" s="77"/>
      <c r="C54" s="175"/>
      <c r="D54" s="92"/>
      <c r="E54" s="87"/>
      <c r="F54" s="88"/>
      <c r="G54" s="89"/>
      <c r="H54" s="144"/>
      <c r="I54" s="148"/>
      <c r="J54" s="149"/>
      <c r="K54" s="150"/>
      <c r="L54" s="151"/>
      <c r="M54" s="32"/>
      <c r="N54" s="33"/>
      <c r="O54" s="66"/>
      <c r="P54" s="67"/>
      <c r="Q54" s="66"/>
      <c r="R54" s="67"/>
      <c r="S54" s="36"/>
      <c r="T54" s="37"/>
      <c r="U54" s="39"/>
      <c r="V54" s="34"/>
      <c r="W54" s="35"/>
      <c r="X54" s="34"/>
      <c r="Y54" s="35"/>
    </row>
    <row r="55" spans="1:25" ht="20.100000000000001" customHeight="1" thickBot="1">
      <c r="A55" s="70" t="s">
        <v>38</v>
      </c>
      <c r="B55" s="71"/>
      <c r="C55" s="174" t="s">
        <v>178</v>
      </c>
      <c r="D55" s="83"/>
      <c r="E55" s="93"/>
      <c r="F55" s="238"/>
      <c r="G55" s="239"/>
      <c r="H55" s="140"/>
      <c r="I55" s="140">
        <f>SUM(I56:I57)</f>
        <v>5032.29</v>
      </c>
      <c r="J55" s="141"/>
      <c r="K55" s="142"/>
      <c r="L55" s="143"/>
      <c r="M55" s="32"/>
      <c r="N55" s="33"/>
      <c r="O55" s="66"/>
      <c r="P55" s="67"/>
      <c r="Q55" s="66"/>
      <c r="R55" s="67"/>
      <c r="S55" s="36"/>
      <c r="T55" s="37"/>
      <c r="U55" s="39"/>
      <c r="V55" s="34"/>
      <c r="W55" s="35"/>
      <c r="X55" s="34"/>
      <c r="Y55" s="35"/>
    </row>
    <row r="56" spans="1:25" s="68" customFormat="1" ht="30" customHeight="1" thickBot="1">
      <c r="A56" s="153" t="s">
        <v>133</v>
      </c>
      <c r="B56" s="154" t="s">
        <v>109</v>
      </c>
      <c r="C56" s="173" t="s">
        <v>134</v>
      </c>
      <c r="D56" s="155" t="s">
        <v>102</v>
      </c>
      <c r="E56" s="86">
        <v>202.1</v>
      </c>
      <c r="F56" s="90"/>
      <c r="G56" s="91"/>
      <c r="H56" s="144">
        <v>24.9</v>
      </c>
      <c r="I56" s="144">
        <f>E56*H56</f>
        <v>5032.29</v>
      </c>
      <c r="J56" s="145"/>
      <c r="K56" s="146"/>
      <c r="L56" s="147"/>
      <c r="M56" s="37"/>
      <c r="N56" s="33"/>
      <c r="O56" s="66"/>
      <c r="P56" s="67"/>
      <c r="Q56" s="66"/>
      <c r="R56" s="67"/>
      <c r="S56" s="36"/>
      <c r="T56" s="37"/>
      <c r="U56" s="39"/>
      <c r="V56" s="34"/>
      <c r="W56" s="35"/>
      <c r="X56" s="34"/>
      <c r="Y56" s="35"/>
    </row>
    <row r="57" spans="1:25" ht="20.100000000000001" customHeight="1" thickBot="1">
      <c r="A57" s="79"/>
      <c r="B57" s="77"/>
      <c r="C57" s="175"/>
      <c r="D57" s="92"/>
      <c r="E57" s="87"/>
      <c r="F57" s="88"/>
      <c r="G57" s="89"/>
      <c r="H57" s="144"/>
      <c r="I57" s="148"/>
      <c r="J57" s="149"/>
      <c r="K57" s="150"/>
      <c r="L57" s="151"/>
      <c r="M57" s="32"/>
      <c r="N57" s="33"/>
      <c r="O57" s="66"/>
      <c r="P57" s="67"/>
      <c r="Q57" s="66"/>
      <c r="R57" s="67"/>
      <c r="S57" s="36"/>
      <c r="T57" s="37"/>
      <c r="U57" s="39"/>
      <c r="V57" s="34"/>
      <c r="W57" s="35"/>
      <c r="X57" s="34"/>
      <c r="Y57" s="35"/>
    </row>
    <row r="58" spans="1:25" ht="20.100000000000001" customHeight="1" thickBot="1">
      <c r="A58" s="70">
        <v>5</v>
      </c>
      <c r="B58" s="71"/>
      <c r="C58" s="174" t="s">
        <v>154</v>
      </c>
      <c r="D58" s="83"/>
      <c r="E58" s="93"/>
      <c r="F58" s="238"/>
      <c r="G58" s="239"/>
      <c r="H58" s="140"/>
      <c r="I58" s="140">
        <f>SUM(I59+I67+I73+I76+I80+I85)</f>
        <v>16396.3688</v>
      </c>
      <c r="J58" s="141"/>
      <c r="K58" s="142"/>
      <c r="L58" s="143"/>
      <c r="M58" s="32"/>
      <c r="N58" s="33"/>
      <c r="O58" s="66"/>
      <c r="P58" s="67"/>
      <c r="Q58" s="66"/>
      <c r="R58" s="67"/>
      <c r="S58" s="36"/>
      <c r="T58" s="37"/>
      <c r="U58" s="39"/>
      <c r="V58" s="34"/>
      <c r="W58" s="35"/>
      <c r="X58" s="34"/>
      <c r="Y58" s="35"/>
    </row>
    <row r="59" spans="1:25" ht="20.100000000000001" customHeight="1" thickBot="1">
      <c r="A59" s="78" t="s">
        <v>156</v>
      </c>
      <c r="B59" s="71"/>
      <c r="C59" s="174" t="s">
        <v>155</v>
      </c>
      <c r="D59" s="83"/>
      <c r="E59" s="93"/>
      <c r="F59" s="238"/>
      <c r="G59" s="239"/>
      <c r="H59" s="140"/>
      <c r="I59" s="140">
        <f>SUM(I60:I65)</f>
        <v>869.29880000000003</v>
      </c>
      <c r="J59" s="141"/>
      <c r="K59" s="142"/>
      <c r="L59" s="143"/>
      <c r="M59" s="32"/>
      <c r="N59" s="33"/>
      <c r="O59" s="66"/>
      <c r="P59" s="67"/>
      <c r="Q59" s="66"/>
      <c r="R59" s="67"/>
      <c r="S59" s="36"/>
      <c r="T59" s="37"/>
      <c r="U59" s="39"/>
      <c r="V59" s="34"/>
      <c r="W59" s="35"/>
      <c r="X59" s="34"/>
      <c r="Y59" s="35"/>
    </row>
    <row r="60" spans="1:25" s="68" customFormat="1" ht="30" customHeight="1" thickBot="1">
      <c r="A60" s="153" t="s">
        <v>157</v>
      </c>
      <c r="B60" s="154">
        <v>97644</v>
      </c>
      <c r="C60" s="173" t="s">
        <v>79</v>
      </c>
      <c r="D60" s="155" t="s">
        <v>102</v>
      </c>
      <c r="E60" s="86">
        <v>7.14</v>
      </c>
      <c r="F60" s="182"/>
      <c r="G60" s="183"/>
      <c r="H60" s="144">
        <v>7.94</v>
      </c>
      <c r="I60" s="144">
        <f t="shared" ref="I60:I65" si="3">E60*H60</f>
        <v>56.691600000000001</v>
      </c>
      <c r="J60" s="145"/>
      <c r="K60" s="146"/>
      <c r="L60" s="147"/>
      <c r="M60" s="37"/>
      <c r="N60" s="33"/>
      <c r="O60" s="66"/>
      <c r="P60" s="67"/>
      <c r="Q60" s="66"/>
      <c r="R60" s="67"/>
      <c r="S60" s="36"/>
      <c r="T60" s="37"/>
      <c r="U60" s="39"/>
      <c r="V60" s="34"/>
      <c r="W60" s="35"/>
      <c r="X60" s="34"/>
      <c r="Y60" s="35"/>
    </row>
    <row r="61" spans="1:25" s="68" customFormat="1" ht="30" customHeight="1" thickBot="1">
      <c r="A61" s="153" t="s">
        <v>158</v>
      </c>
      <c r="B61" s="154">
        <v>97633</v>
      </c>
      <c r="C61" s="173" t="s">
        <v>81</v>
      </c>
      <c r="D61" s="155" t="s">
        <v>90</v>
      </c>
      <c r="E61" s="86">
        <v>2</v>
      </c>
      <c r="F61" s="182"/>
      <c r="G61" s="183"/>
      <c r="H61" s="144">
        <v>10.58</v>
      </c>
      <c r="I61" s="144">
        <f t="shared" si="3"/>
        <v>21.16</v>
      </c>
      <c r="J61" s="145"/>
      <c r="K61" s="146"/>
      <c r="L61" s="147"/>
      <c r="M61" s="37"/>
      <c r="N61" s="33"/>
      <c r="O61" s="66"/>
      <c r="P61" s="67"/>
      <c r="Q61" s="66"/>
      <c r="R61" s="67"/>
      <c r="S61" s="36"/>
      <c r="T61" s="37"/>
      <c r="U61" s="39"/>
      <c r="V61" s="34"/>
      <c r="W61" s="35"/>
      <c r="X61" s="34"/>
      <c r="Y61" s="35"/>
    </row>
    <row r="62" spans="1:25" s="68" customFormat="1" ht="30" customHeight="1" thickBot="1">
      <c r="A62" s="153" t="s">
        <v>159</v>
      </c>
      <c r="B62" s="154">
        <v>97665</v>
      </c>
      <c r="C62" s="173" t="s">
        <v>94</v>
      </c>
      <c r="D62" s="155" t="s">
        <v>90</v>
      </c>
      <c r="E62" s="86">
        <v>6</v>
      </c>
      <c r="F62" s="182"/>
      <c r="G62" s="183"/>
      <c r="H62" s="144">
        <v>1.1000000000000001</v>
      </c>
      <c r="I62" s="144">
        <f t="shared" si="3"/>
        <v>6.6000000000000005</v>
      </c>
      <c r="J62" s="145"/>
      <c r="K62" s="146"/>
      <c r="L62" s="147"/>
      <c r="M62" s="37"/>
      <c r="N62" s="33"/>
      <c r="O62" s="66"/>
      <c r="P62" s="67"/>
      <c r="Q62" s="66"/>
      <c r="R62" s="67"/>
      <c r="S62" s="36"/>
      <c r="T62" s="37"/>
      <c r="U62" s="39"/>
      <c r="V62" s="34"/>
      <c r="W62" s="35"/>
      <c r="X62" s="34"/>
      <c r="Y62" s="35"/>
    </row>
    <row r="63" spans="1:25" s="68" customFormat="1" ht="30" customHeight="1" thickBot="1">
      <c r="A63" s="153" t="s">
        <v>160</v>
      </c>
      <c r="B63" s="154">
        <v>97631</v>
      </c>
      <c r="C63" s="173" t="s">
        <v>93</v>
      </c>
      <c r="D63" s="155" t="s">
        <v>102</v>
      </c>
      <c r="E63" s="86">
        <v>51.74</v>
      </c>
      <c r="F63" s="182"/>
      <c r="G63" s="183"/>
      <c r="H63" s="144">
        <v>2.85</v>
      </c>
      <c r="I63" s="144">
        <f t="shared" si="3"/>
        <v>147.459</v>
      </c>
      <c r="J63" s="145"/>
      <c r="K63" s="146"/>
      <c r="L63" s="147"/>
      <c r="M63" s="37"/>
      <c r="N63" s="33"/>
      <c r="O63" s="66"/>
      <c r="P63" s="67"/>
      <c r="Q63" s="66"/>
      <c r="R63" s="67"/>
      <c r="S63" s="36"/>
      <c r="T63" s="37"/>
      <c r="U63" s="39"/>
      <c r="V63" s="34"/>
      <c r="W63" s="35"/>
      <c r="X63" s="34"/>
      <c r="Y63" s="35"/>
    </row>
    <row r="64" spans="1:25" s="68" customFormat="1" ht="30" customHeight="1" thickBot="1">
      <c r="A64" s="153" t="s">
        <v>161</v>
      </c>
      <c r="B64" s="154">
        <v>97632</v>
      </c>
      <c r="C64" s="173" t="s">
        <v>136</v>
      </c>
      <c r="D64" s="155" t="s">
        <v>137</v>
      </c>
      <c r="E64" s="86">
        <v>32</v>
      </c>
      <c r="F64" s="182"/>
      <c r="G64" s="183"/>
      <c r="H64" s="144">
        <v>2.2599999999999998</v>
      </c>
      <c r="I64" s="144">
        <f t="shared" si="3"/>
        <v>72.319999999999993</v>
      </c>
      <c r="J64" s="145"/>
      <c r="K64" s="146"/>
      <c r="L64" s="147"/>
      <c r="M64" s="37"/>
      <c r="N64" s="33"/>
      <c r="O64" s="66"/>
      <c r="P64" s="67"/>
      <c r="Q64" s="66"/>
      <c r="R64" s="67"/>
      <c r="S64" s="36"/>
      <c r="T64" s="37"/>
      <c r="U64" s="39"/>
      <c r="V64" s="34"/>
      <c r="W64" s="35"/>
      <c r="X64" s="34"/>
      <c r="Y64" s="35"/>
    </row>
    <row r="65" spans="1:25" s="68" customFormat="1" ht="30" customHeight="1" thickBot="1">
      <c r="A65" s="153" t="s">
        <v>162</v>
      </c>
      <c r="B65" s="154">
        <v>97633</v>
      </c>
      <c r="C65" s="173" t="s">
        <v>139</v>
      </c>
      <c r="D65" s="155" t="s">
        <v>102</v>
      </c>
      <c r="E65" s="86">
        <v>28.51</v>
      </c>
      <c r="F65" s="182"/>
      <c r="G65" s="183"/>
      <c r="H65" s="144">
        <v>19.82</v>
      </c>
      <c r="I65" s="144">
        <f t="shared" si="3"/>
        <v>565.06820000000005</v>
      </c>
      <c r="J65" s="145"/>
      <c r="K65" s="146"/>
      <c r="L65" s="147"/>
      <c r="M65" s="37"/>
      <c r="N65" s="33"/>
      <c r="O65" s="66"/>
      <c r="P65" s="67"/>
      <c r="Q65" s="66"/>
      <c r="R65" s="67"/>
      <c r="S65" s="36"/>
      <c r="T65" s="37"/>
      <c r="U65" s="39"/>
      <c r="V65" s="34"/>
      <c r="W65" s="35"/>
      <c r="X65" s="34"/>
      <c r="Y65" s="35"/>
    </row>
    <row r="66" spans="1:25" ht="20.100000000000001" customHeight="1" thickBot="1">
      <c r="A66" s="79"/>
      <c r="B66" s="77"/>
      <c r="C66" s="175"/>
      <c r="D66" s="92"/>
      <c r="E66" s="87"/>
      <c r="F66" s="88"/>
      <c r="G66" s="89"/>
      <c r="H66" s="144"/>
      <c r="I66" s="148"/>
      <c r="J66" s="149"/>
      <c r="K66" s="150"/>
      <c r="L66" s="151"/>
      <c r="M66" s="32"/>
      <c r="N66" s="33"/>
      <c r="O66" s="66"/>
      <c r="P66" s="67"/>
      <c r="Q66" s="66"/>
      <c r="R66" s="67"/>
      <c r="S66" s="36"/>
      <c r="T66" s="37"/>
      <c r="U66" s="39"/>
      <c r="V66" s="34"/>
      <c r="W66" s="35"/>
      <c r="X66" s="34"/>
      <c r="Y66" s="35"/>
    </row>
    <row r="67" spans="1:25" ht="20.100000000000001" customHeight="1" thickBot="1">
      <c r="A67" s="78" t="s">
        <v>40</v>
      </c>
      <c r="B67" s="71"/>
      <c r="C67" s="174" t="s">
        <v>165</v>
      </c>
      <c r="D67" s="83"/>
      <c r="E67" s="93"/>
      <c r="F67" s="238"/>
      <c r="G67" s="239"/>
      <c r="H67" s="140"/>
      <c r="I67" s="140">
        <f>SUM(I68:I71)</f>
        <v>3287.56</v>
      </c>
      <c r="J67" s="141"/>
      <c r="K67" s="142"/>
      <c r="L67" s="143"/>
      <c r="M67" s="32"/>
      <c r="N67" s="33"/>
      <c r="O67" s="66"/>
      <c r="P67" s="67"/>
      <c r="Q67" s="66"/>
      <c r="R67" s="67"/>
      <c r="S67" s="36"/>
      <c r="T67" s="37"/>
      <c r="U67" s="39"/>
      <c r="V67" s="34"/>
      <c r="W67" s="35"/>
      <c r="X67" s="34"/>
      <c r="Y67" s="35"/>
    </row>
    <row r="68" spans="1:25" s="68" customFormat="1" ht="54.95" customHeight="1" thickBot="1">
      <c r="A68" s="153" t="s">
        <v>41</v>
      </c>
      <c r="B68" s="154">
        <v>87520</v>
      </c>
      <c r="C68" s="173" t="s">
        <v>140</v>
      </c>
      <c r="D68" s="155" t="s">
        <v>102</v>
      </c>
      <c r="E68" s="86">
        <v>15</v>
      </c>
      <c r="F68" s="182"/>
      <c r="G68" s="183"/>
      <c r="H68" s="144">
        <v>67.900000000000006</v>
      </c>
      <c r="I68" s="144">
        <f>E68*H68</f>
        <v>1018.5000000000001</v>
      </c>
      <c r="J68" s="145"/>
      <c r="K68" s="146"/>
      <c r="L68" s="147"/>
      <c r="M68" s="37"/>
      <c r="N68" s="33"/>
      <c r="O68" s="66"/>
      <c r="P68" s="67"/>
      <c r="Q68" s="66"/>
      <c r="R68" s="67"/>
      <c r="S68" s="36"/>
      <c r="T68" s="37"/>
      <c r="U68" s="39"/>
      <c r="V68" s="34"/>
      <c r="W68" s="35"/>
      <c r="X68" s="34"/>
      <c r="Y68" s="35"/>
    </row>
    <row r="69" spans="1:25" s="68" customFormat="1" ht="65.099999999999994" customHeight="1" thickBot="1">
      <c r="A69" s="153" t="s">
        <v>57</v>
      </c>
      <c r="B69" s="154">
        <v>87528</v>
      </c>
      <c r="C69" s="173" t="s">
        <v>141</v>
      </c>
      <c r="D69" s="155" t="s">
        <v>102</v>
      </c>
      <c r="E69" s="86">
        <v>9</v>
      </c>
      <c r="F69" s="182"/>
      <c r="G69" s="183"/>
      <c r="H69" s="144">
        <v>35.99</v>
      </c>
      <c r="I69" s="144">
        <f>E69*H69</f>
        <v>323.91000000000003</v>
      </c>
      <c r="J69" s="145"/>
      <c r="K69" s="146"/>
      <c r="L69" s="147"/>
      <c r="M69" s="37"/>
      <c r="N69" s="33"/>
      <c r="O69" s="66"/>
      <c r="P69" s="67"/>
      <c r="Q69" s="66"/>
      <c r="R69" s="67"/>
      <c r="S69" s="36"/>
      <c r="T69" s="37"/>
      <c r="U69" s="39"/>
      <c r="V69" s="34"/>
      <c r="W69" s="35"/>
      <c r="X69" s="34"/>
      <c r="Y69" s="35"/>
    </row>
    <row r="70" spans="1:25" s="68" customFormat="1" ht="54.95" customHeight="1" thickBot="1">
      <c r="A70" s="153" t="s">
        <v>58</v>
      </c>
      <c r="B70" s="154">
        <v>87548</v>
      </c>
      <c r="C70" s="173" t="s">
        <v>142</v>
      </c>
      <c r="D70" s="155" t="s">
        <v>102</v>
      </c>
      <c r="E70" s="86">
        <v>52</v>
      </c>
      <c r="F70" s="182"/>
      <c r="G70" s="183"/>
      <c r="H70" s="144">
        <v>32.65</v>
      </c>
      <c r="I70" s="144">
        <f>E70*H70</f>
        <v>1697.8</v>
      </c>
      <c r="J70" s="145"/>
      <c r="K70" s="146"/>
      <c r="L70" s="147"/>
      <c r="M70" s="37"/>
      <c r="N70" s="33"/>
      <c r="O70" s="66"/>
      <c r="P70" s="67"/>
      <c r="Q70" s="66"/>
      <c r="R70" s="67"/>
      <c r="S70" s="36"/>
      <c r="T70" s="37"/>
      <c r="U70" s="39"/>
      <c r="V70" s="34"/>
      <c r="W70" s="35"/>
      <c r="X70" s="34"/>
      <c r="Y70" s="35"/>
    </row>
    <row r="71" spans="1:25" s="68" customFormat="1" ht="65.099999999999994" customHeight="1" thickBot="1">
      <c r="A71" s="153" t="s">
        <v>59</v>
      </c>
      <c r="B71" s="154">
        <v>87554</v>
      </c>
      <c r="C71" s="173" t="s">
        <v>143</v>
      </c>
      <c r="D71" s="155" t="s">
        <v>102</v>
      </c>
      <c r="E71" s="86">
        <v>15</v>
      </c>
      <c r="F71" s="182"/>
      <c r="G71" s="183"/>
      <c r="H71" s="144">
        <v>16.489999999999998</v>
      </c>
      <c r="I71" s="144">
        <f>E71*H71</f>
        <v>247.34999999999997</v>
      </c>
      <c r="J71" s="145"/>
      <c r="K71" s="146"/>
      <c r="L71" s="147"/>
      <c r="M71" s="37"/>
      <c r="N71" s="33"/>
      <c r="O71" s="66"/>
      <c r="P71" s="67"/>
      <c r="Q71" s="66"/>
      <c r="R71" s="67"/>
      <c r="S71" s="36"/>
      <c r="T71" s="37"/>
      <c r="U71" s="39"/>
      <c r="V71" s="34"/>
      <c r="W71" s="35"/>
      <c r="X71" s="34"/>
      <c r="Y71" s="35"/>
    </row>
    <row r="72" spans="1:25" ht="20.100000000000001" customHeight="1" thickBot="1">
      <c r="A72" s="79"/>
      <c r="B72" s="77"/>
      <c r="C72" s="175"/>
      <c r="D72" s="92"/>
      <c r="E72" s="87"/>
      <c r="F72" s="88"/>
      <c r="G72" s="89"/>
      <c r="H72" s="144"/>
      <c r="I72" s="148"/>
      <c r="J72" s="149"/>
      <c r="K72" s="150"/>
      <c r="L72" s="151"/>
      <c r="M72" s="32"/>
      <c r="N72" s="33"/>
      <c r="O72" s="66"/>
      <c r="P72" s="67"/>
      <c r="Q72" s="66"/>
      <c r="R72" s="67"/>
      <c r="S72" s="36"/>
      <c r="T72" s="37"/>
      <c r="U72" s="39"/>
      <c r="V72" s="34"/>
      <c r="W72" s="35"/>
      <c r="X72" s="34"/>
      <c r="Y72" s="35"/>
    </row>
    <row r="73" spans="1:25" ht="20.100000000000001" customHeight="1" thickBot="1">
      <c r="A73" s="78" t="s">
        <v>60</v>
      </c>
      <c r="B73" s="71"/>
      <c r="C73" s="174" t="s">
        <v>164</v>
      </c>
      <c r="D73" s="83"/>
      <c r="E73" s="93"/>
      <c r="F73" s="238"/>
      <c r="G73" s="239"/>
      <c r="H73" s="140"/>
      <c r="I73" s="140">
        <f>SUM(I74:I74)</f>
        <v>1174.8</v>
      </c>
      <c r="J73" s="141"/>
      <c r="K73" s="142"/>
      <c r="L73" s="143"/>
      <c r="M73" s="32"/>
      <c r="N73" s="33"/>
      <c r="O73" s="66"/>
      <c r="P73" s="67"/>
      <c r="Q73" s="66"/>
      <c r="R73" s="67"/>
      <c r="S73" s="36"/>
      <c r="T73" s="37"/>
      <c r="U73" s="39"/>
      <c r="V73" s="34"/>
      <c r="W73" s="35"/>
      <c r="X73" s="34"/>
      <c r="Y73" s="35"/>
    </row>
    <row r="74" spans="1:25" s="68" customFormat="1" ht="30" customHeight="1" thickBot="1">
      <c r="A74" s="153" t="s">
        <v>61</v>
      </c>
      <c r="B74" s="154">
        <v>96109</v>
      </c>
      <c r="C74" s="173" t="s">
        <v>144</v>
      </c>
      <c r="D74" s="155" t="s">
        <v>102</v>
      </c>
      <c r="E74" s="86">
        <v>30</v>
      </c>
      <c r="F74" s="182"/>
      <c r="G74" s="183"/>
      <c r="H74" s="144">
        <v>39.159999999999997</v>
      </c>
      <c r="I74" s="144">
        <f>E74*H74</f>
        <v>1174.8</v>
      </c>
      <c r="J74" s="145"/>
      <c r="K74" s="146"/>
      <c r="L74" s="147"/>
      <c r="M74" s="37"/>
      <c r="N74" s="33"/>
      <c r="O74" s="66"/>
      <c r="P74" s="67"/>
      <c r="Q74" s="66"/>
      <c r="R74" s="67"/>
      <c r="S74" s="36"/>
      <c r="T74" s="37"/>
      <c r="U74" s="39"/>
      <c r="V74" s="34"/>
      <c r="W74" s="35"/>
      <c r="X74" s="34"/>
      <c r="Y74" s="35"/>
    </row>
    <row r="75" spans="1:25" ht="20.100000000000001" customHeight="1" thickBot="1">
      <c r="A75" s="79"/>
      <c r="B75" s="77"/>
      <c r="C75" s="175"/>
      <c r="D75" s="92"/>
      <c r="E75" s="87"/>
      <c r="F75" s="88"/>
      <c r="G75" s="89"/>
      <c r="H75" s="144"/>
      <c r="I75" s="148"/>
      <c r="J75" s="149"/>
      <c r="K75" s="150"/>
      <c r="L75" s="151"/>
      <c r="M75" s="32"/>
      <c r="N75" s="33"/>
      <c r="O75" s="66"/>
      <c r="P75" s="67"/>
      <c r="Q75" s="66"/>
      <c r="R75" s="67"/>
      <c r="S75" s="36"/>
      <c r="T75" s="37"/>
      <c r="U75" s="39"/>
      <c r="V75" s="34"/>
      <c r="W75" s="35"/>
      <c r="X75" s="34"/>
      <c r="Y75" s="35"/>
    </row>
    <row r="76" spans="1:25" ht="20.100000000000001" customHeight="1" thickBot="1">
      <c r="A76" s="78" t="s">
        <v>106</v>
      </c>
      <c r="B76" s="71"/>
      <c r="C76" s="174" t="s">
        <v>163</v>
      </c>
      <c r="D76" s="83"/>
      <c r="E76" s="93"/>
      <c r="F76" s="238"/>
      <c r="G76" s="239"/>
      <c r="H76" s="140"/>
      <c r="I76" s="140">
        <f>SUM(I77:I78)</f>
        <v>4724.6500000000005</v>
      </c>
      <c r="J76" s="141"/>
      <c r="K76" s="142"/>
      <c r="L76" s="143"/>
      <c r="M76" s="32"/>
      <c r="N76" s="33"/>
      <c r="O76" s="66"/>
      <c r="P76" s="67"/>
      <c r="Q76" s="66"/>
      <c r="R76" s="67"/>
      <c r="S76" s="36"/>
      <c r="T76" s="37"/>
      <c r="U76" s="39"/>
      <c r="V76" s="34"/>
      <c r="W76" s="35"/>
      <c r="X76" s="34"/>
      <c r="Y76" s="35"/>
    </row>
    <row r="77" spans="1:25" s="68" customFormat="1" ht="54.95" customHeight="1" thickBot="1">
      <c r="A77" s="153" t="s">
        <v>107</v>
      </c>
      <c r="B77" s="154">
        <v>87269</v>
      </c>
      <c r="C77" s="173" t="s">
        <v>145</v>
      </c>
      <c r="D77" s="155" t="s">
        <v>102</v>
      </c>
      <c r="E77" s="86">
        <v>35</v>
      </c>
      <c r="F77" s="182"/>
      <c r="G77" s="183"/>
      <c r="H77" s="144">
        <v>53.27</v>
      </c>
      <c r="I77" s="144">
        <f>E77*H77</f>
        <v>1864.45</v>
      </c>
      <c r="J77" s="145"/>
      <c r="K77" s="146"/>
      <c r="L77" s="147"/>
      <c r="M77" s="37"/>
      <c r="N77" s="33"/>
      <c r="O77" s="66"/>
      <c r="P77" s="67"/>
      <c r="Q77" s="66"/>
      <c r="R77" s="67"/>
      <c r="S77" s="36"/>
      <c r="T77" s="37"/>
      <c r="U77" s="39"/>
      <c r="V77" s="34"/>
      <c r="W77" s="35"/>
      <c r="X77" s="34"/>
      <c r="Y77" s="35"/>
    </row>
    <row r="78" spans="1:25" s="68" customFormat="1" ht="39.950000000000003" customHeight="1" thickBot="1">
      <c r="A78" s="153" t="s">
        <v>108</v>
      </c>
      <c r="B78" s="154">
        <v>87260</v>
      </c>
      <c r="C78" s="173" t="s">
        <v>146</v>
      </c>
      <c r="D78" s="155" t="s">
        <v>102</v>
      </c>
      <c r="E78" s="86">
        <v>30</v>
      </c>
      <c r="F78" s="182"/>
      <c r="G78" s="183"/>
      <c r="H78" s="144">
        <v>95.34</v>
      </c>
      <c r="I78" s="144">
        <f>E78*H78</f>
        <v>2860.2000000000003</v>
      </c>
      <c r="J78" s="145"/>
      <c r="K78" s="146"/>
      <c r="L78" s="147"/>
      <c r="M78" s="37"/>
      <c r="N78" s="33"/>
      <c r="O78" s="66"/>
      <c r="P78" s="67"/>
      <c r="Q78" s="66"/>
      <c r="R78" s="67"/>
      <c r="S78" s="36"/>
      <c r="T78" s="37"/>
      <c r="U78" s="39"/>
      <c r="V78" s="34"/>
      <c r="W78" s="35"/>
      <c r="X78" s="34"/>
      <c r="Y78" s="35"/>
    </row>
    <row r="79" spans="1:25" ht="20.100000000000001" customHeight="1" thickBot="1">
      <c r="A79" s="79"/>
      <c r="B79" s="77"/>
      <c r="C79" s="175"/>
      <c r="D79" s="92"/>
      <c r="E79" s="87"/>
      <c r="F79" s="88"/>
      <c r="G79" s="89"/>
      <c r="H79" s="144"/>
      <c r="I79" s="148"/>
      <c r="J79" s="149"/>
      <c r="K79" s="150"/>
      <c r="L79" s="151"/>
      <c r="M79" s="32"/>
      <c r="N79" s="33"/>
      <c r="O79" s="66"/>
      <c r="P79" s="67"/>
      <c r="Q79" s="66"/>
      <c r="R79" s="67"/>
      <c r="S79" s="36"/>
      <c r="T79" s="37"/>
      <c r="U79" s="39"/>
      <c r="V79" s="34"/>
      <c r="W79" s="35"/>
      <c r="X79" s="34"/>
      <c r="Y79" s="35"/>
    </row>
    <row r="80" spans="1:25" ht="20.100000000000001" customHeight="1" thickBot="1">
      <c r="A80" s="78" t="s">
        <v>167</v>
      </c>
      <c r="B80" s="71"/>
      <c r="C80" s="174" t="s">
        <v>166</v>
      </c>
      <c r="D80" s="83"/>
      <c r="E80" s="93"/>
      <c r="F80" s="238"/>
      <c r="G80" s="239"/>
      <c r="H80" s="140"/>
      <c r="I80" s="140">
        <f>SUM(I81:I83)</f>
        <v>2763.9799999999996</v>
      </c>
      <c r="J80" s="141"/>
      <c r="K80" s="142"/>
      <c r="L80" s="143"/>
      <c r="M80" s="32"/>
      <c r="N80" s="33"/>
      <c r="O80" s="66"/>
      <c r="P80" s="67"/>
      <c r="Q80" s="66"/>
      <c r="R80" s="67"/>
      <c r="S80" s="36"/>
      <c r="T80" s="37"/>
      <c r="U80" s="39"/>
      <c r="V80" s="34"/>
      <c r="W80" s="35"/>
      <c r="X80" s="34"/>
      <c r="Y80" s="35"/>
    </row>
    <row r="81" spans="1:25" s="68" customFormat="1" ht="39.950000000000003" customHeight="1" thickBot="1">
      <c r="A81" s="153" t="s">
        <v>169</v>
      </c>
      <c r="B81" s="154">
        <v>93128</v>
      </c>
      <c r="C81" s="173" t="s">
        <v>147</v>
      </c>
      <c r="D81" s="155" t="s">
        <v>90</v>
      </c>
      <c r="E81" s="86">
        <v>8</v>
      </c>
      <c r="F81" s="182"/>
      <c r="G81" s="183"/>
      <c r="H81" s="144">
        <v>120.82</v>
      </c>
      <c r="I81" s="144">
        <f>E81*H81</f>
        <v>966.56</v>
      </c>
      <c r="J81" s="145"/>
      <c r="K81" s="146"/>
      <c r="L81" s="147"/>
      <c r="M81" s="37"/>
      <c r="N81" s="33"/>
      <c r="O81" s="66"/>
      <c r="P81" s="67"/>
      <c r="Q81" s="66"/>
      <c r="R81" s="67"/>
      <c r="S81" s="36"/>
      <c r="T81" s="37"/>
      <c r="U81" s="39"/>
      <c r="V81" s="34"/>
      <c r="W81" s="35"/>
      <c r="X81" s="34"/>
      <c r="Y81" s="35"/>
    </row>
    <row r="82" spans="1:25" s="68" customFormat="1" ht="39.950000000000003" customHeight="1" thickBot="1">
      <c r="A82" s="153" t="s">
        <v>170</v>
      </c>
      <c r="B82" s="154">
        <v>93142</v>
      </c>
      <c r="C82" s="173" t="s">
        <v>148</v>
      </c>
      <c r="D82" s="155" t="s">
        <v>90</v>
      </c>
      <c r="E82" s="86">
        <v>8</v>
      </c>
      <c r="F82" s="182"/>
      <c r="G82" s="183"/>
      <c r="H82" s="144">
        <v>161.46</v>
      </c>
      <c r="I82" s="144">
        <f>E82*H82</f>
        <v>1291.68</v>
      </c>
      <c r="J82" s="145"/>
      <c r="K82" s="146"/>
      <c r="L82" s="147"/>
      <c r="M82" s="37"/>
      <c r="N82" s="33"/>
      <c r="O82" s="66"/>
      <c r="P82" s="67"/>
      <c r="Q82" s="66"/>
      <c r="R82" s="67"/>
      <c r="S82" s="36"/>
      <c r="T82" s="37"/>
      <c r="U82" s="39"/>
      <c r="V82" s="34"/>
      <c r="W82" s="35"/>
      <c r="X82" s="34"/>
      <c r="Y82" s="35"/>
    </row>
    <row r="83" spans="1:25" s="68" customFormat="1" ht="39.950000000000003" customHeight="1" thickBot="1">
      <c r="A83" s="153" t="s">
        <v>171</v>
      </c>
      <c r="B83" s="154">
        <v>97591</v>
      </c>
      <c r="C83" s="173" t="s">
        <v>149</v>
      </c>
      <c r="D83" s="155" t="s">
        <v>90</v>
      </c>
      <c r="E83" s="86">
        <v>6</v>
      </c>
      <c r="F83" s="182"/>
      <c r="G83" s="183"/>
      <c r="H83" s="144">
        <v>84.29</v>
      </c>
      <c r="I83" s="144">
        <f>E83*H83</f>
        <v>505.74</v>
      </c>
      <c r="J83" s="145"/>
      <c r="K83" s="146"/>
      <c r="L83" s="147"/>
      <c r="M83" s="37"/>
      <c r="N83" s="33"/>
      <c r="O83" s="66"/>
      <c r="P83" s="67"/>
      <c r="Q83" s="66"/>
      <c r="R83" s="67"/>
      <c r="S83" s="36"/>
      <c r="T83" s="37"/>
      <c r="U83" s="39"/>
      <c r="V83" s="34"/>
      <c r="W83" s="35"/>
      <c r="X83" s="34"/>
      <c r="Y83" s="35"/>
    </row>
    <row r="84" spans="1:25" ht="20.100000000000001" customHeight="1" thickBot="1">
      <c r="A84" s="79"/>
      <c r="B84" s="77"/>
      <c r="C84" s="175"/>
      <c r="D84" s="92"/>
      <c r="E84" s="87"/>
      <c r="F84" s="88"/>
      <c r="G84" s="89"/>
      <c r="H84" s="144"/>
      <c r="I84" s="148"/>
      <c r="J84" s="149"/>
      <c r="K84" s="150"/>
      <c r="L84" s="151"/>
      <c r="M84" s="32"/>
      <c r="N84" s="33"/>
      <c r="O84" s="66"/>
      <c r="P84" s="67"/>
      <c r="Q84" s="66"/>
      <c r="R84" s="67"/>
      <c r="S84" s="36"/>
      <c r="T84" s="37"/>
      <c r="U84" s="39"/>
      <c r="V84" s="34"/>
      <c r="W84" s="35"/>
      <c r="X84" s="34"/>
      <c r="Y84" s="35"/>
    </row>
    <row r="85" spans="1:25" ht="20.100000000000001" customHeight="1" thickBot="1">
      <c r="A85" s="78" t="s">
        <v>168</v>
      </c>
      <c r="B85" s="71"/>
      <c r="C85" s="174" t="s">
        <v>176</v>
      </c>
      <c r="D85" s="83"/>
      <c r="E85" s="93"/>
      <c r="F85" s="238"/>
      <c r="G85" s="239"/>
      <c r="H85" s="140"/>
      <c r="I85" s="140">
        <f>SUM(I86:I89)</f>
        <v>3576.08</v>
      </c>
      <c r="J85" s="141"/>
      <c r="K85" s="142"/>
      <c r="L85" s="143"/>
      <c r="M85" s="32"/>
      <c r="N85" s="33"/>
      <c r="O85" s="66"/>
      <c r="P85" s="67"/>
      <c r="Q85" s="66"/>
      <c r="R85" s="67"/>
      <c r="S85" s="36"/>
      <c r="T85" s="37"/>
      <c r="U85" s="39"/>
      <c r="V85" s="34"/>
      <c r="W85" s="35"/>
      <c r="X85" s="34"/>
      <c r="Y85" s="35"/>
    </row>
    <row r="86" spans="1:25" s="68" customFormat="1" ht="39.950000000000003" customHeight="1" thickBot="1">
      <c r="A86" s="153" t="s">
        <v>172</v>
      </c>
      <c r="B86" s="154">
        <v>89957</v>
      </c>
      <c r="C86" s="173" t="s">
        <v>150</v>
      </c>
      <c r="D86" s="155" t="s">
        <v>90</v>
      </c>
      <c r="E86" s="86">
        <v>6</v>
      </c>
      <c r="F86" s="182"/>
      <c r="G86" s="183"/>
      <c r="H86" s="144">
        <v>119.55</v>
      </c>
      <c r="I86" s="144">
        <f>E86*H86</f>
        <v>717.3</v>
      </c>
      <c r="J86" s="145"/>
      <c r="K86" s="146"/>
      <c r="L86" s="147"/>
      <c r="M86" s="37"/>
      <c r="N86" s="33"/>
      <c r="O86" s="66"/>
      <c r="P86" s="67"/>
      <c r="Q86" s="66"/>
      <c r="R86" s="67"/>
      <c r="S86" s="36"/>
      <c r="T86" s="37"/>
      <c r="U86" s="39"/>
      <c r="V86" s="34"/>
      <c r="W86" s="35"/>
      <c r="X86" s="34"/>
      <c r="Y86" s="35"/>
    </row>
    <row r="87" spans="1:25" s="68" customFormat="1" ht="30" customHeight="1" thickBot="1">
      <c r="A87" s="153" t="s">
        <v>173</v>
      </c>
      <c r="B87" s="154">
        <v>86888</v>
      </c>
      <c r="C87" s="173" t="s">
        <v>151</v>
      </c>
      <c r="D87" s="155" t="s">
        <v>90</v>
      </c>
      <c r="E87" s="86">
        <v>2</v>
      </c>
      <c r="F87" s="182"/>
      <c r="G87" s="183"/>
      <c r="H87" s="144">
        <v>385.85</v>
      </c>
      <c r="I87" s="144">
        <f>E87*H87</f>
        <v>771.7</v>
      </c>
      <c r="J87" s="145"/>
      <c r="K87" s="146"/>
      <c r="L87" s="147"/>
      <c r="M87" s="37"/>
      <c r="N87" s="33"/>
      <c r="O87" s="66"/>
      <c r="P87" s="67"/>
      <c r="Q87" s="66"/>
      <c r="R87" s="67"/>
      <c r="S87" s="36"/>
      <c r="T87" s="37"/>
      <c r="U87" s="39"/>
      <c r="V87" s="34"/>
      <c r="W87" s="35"/>
      <c r="X87" s="34"/>
      <c r="Y87" s="35"/>
    </row>
    <row r="88" spans="1:25" s="68" customFormat="1" ht="30" customHeight="1" thickBot="1">
      <c r="A88" s="153" t="s">
        <v>174</v>
      </c>
      <c r="B88" s="154">
        <v>86902</v>
      </c>
      <c r="C88" s="173" t="s">
        <v>152</v>
      </c>
      <c r="D88" s="155" t="s">
        <v>90</v>
      </c>
      <c r="E88" s="86">
        <v>2</v>
      </c>
      <c r="F88" s="182"/>
      <c r="G88" s="183"/>
      <c r="H88" s="144">
        <v>213.07</v>
      </c>
      <c r="I88" s="144">
        <f>E88*H88</f>
        <v>426.14</v>
      </c>
      <c r="J88" s="145"/>
      <c r="K88" s="146"/>
      <c r="L88" s="147"/>
      <c r="M88" s="37"/>
      <c r="N88" s="33"/>
      <c r="O88" s="66"/>
      <c r="P88" s="67"/>
      <c r="Q88" s="66"/>
      <c r="R88" s="67"/>
      <c r="S88" s="36"/>
      <c r="T88" s="37"/>
      <c r="U88" s="39"/>
      <c r="V88" s="34"/>
      <c r="W88" s="35"/>
      <c r="X88" s="34"/>
      <c r="Y88" s="35"/>
    </row>
    <row r="89" spans="1:25" s="68" customFormat="1" ht="75" customHeight="1" thickBot="1">
      <c r="A89" s="153" t="s">
        <v>175</v>
      </c>
      <c r="B89" s="154">
        <v>93441</v>
      </c>
      <c r="C89" s="173" t="s">
        <v>153</v>
      </c>
      <c r="D89" s="155" t="s">
        <v>90</v>
      </c>
      <c r="E89" s="86">
        <v>2</v>
      </c>
      <c r="F89" s="182"/>
      <c r="G89" s="183"/>
      <c r="H89" s="144">
        <v>830.47</v>
      </c>
      <c r="I89" s="144">
        <f>E89*H89</f>
        <v>1660.94</v>
      </c>
      <c r="J89" s="145"/>
      <c r="K89" s="146"/>
      <c r="L89" s="147"/>
      <c r="M89" s="37"/>
      <c r="N89" s="33"/>
      <c r="O89" s="66"/>
      <c r="P89" s="67"/>
      <c r="Q89" s="66"/>
      <c r="R89" s="67"/>
      <c r="S89" s="36"/>
      <c r="T89" s="37"/>
      <c r="U89" s="39"/>
      <c r="V89" s="34"/>
      <c r="W89" s="35"/>
      <c r="X89" s="34"/>
      <c r="Y89" s="35"/>
    </row>
    <row r="90" spans="1:25" ht="20.100000000000001" customHeight="1" thickBot="1">
      <c r="A90" s="79"/>
      <c r="B90" s="77"/>
      <c r="C90" s="175"/>
      <c r="D90" s="92"/>
      <c r="E90" s="87"/>
      <c r="F90" s="88"/>
      <c r="G90" s="89"/>
      <c r="H90" s="144"/>
      <c r="I90" s="148"/>
      <c r="J90" s="149"/>
      <c r="K90" s="150"/>
      <c r="L90" s="151"/>
      <c r="M90" s="32"/>
      <c r="N90" s="33"/>
      <c r="O90" s="66"/>
      <c r="P90" s="67"/>
      <c r="Q90" s="66"/>
      <c r="R90" s="67"/>
      <c r="S90" s="36"/>
      <c r="T90" s="37"/>
      <c r="U90" s="39"/>
      <c r="V90" s="34"/>
      <c r="W90" s="35"/>
      <c r="X90" s="34"/>
      <c r="Y90" s="35"/>
    </row>
    <row r="91" spans="1:25" ht="20.100000000000001" customHeight="1" thickBot="1">
      <c r="A91" s="70">
        <v>6</v>
      </c>
      <c r="B91" s="71"/>
      <c r="C91" s="174" t="s">
        <v>179</v>
      </c>
      <c r="D91" s="83"/>
      <c r="E91" s="93"/>
      <c r="F91" s="238"/>
      <c r="G91" s="239"/>
      <c r="H91" s="140"/>
      <c r="I91" s="140">
        <f>SUM(I92:I104)</f>
        <v>33023.651819999999</v>
      </c>
      <c r="J91" s="141"/>
      <c r="K91" s="142"/>
      <c r="L91" s="143"/>
      <c r="M91" s="32"/>
      <c r="N91" s="33"/>
      <c r="O91" s="66"/>
      <c r="P91" s="67"/>
      <c r="Q91" s="66"/>
      <c r="R91" s="67"/>
      <c r="S91" s="36"/>
      <c r="T91" s="37"/>
      <c r="U91" s="39"/>
      <c r="V91" s="34"/>
      <c r="W91" s="35"/>
      <c r="X91" s="34"/>
      <c r="Y91" s="35"/>
    </row>
    <row r="92" spans="1:25" s="68" customFormat="1" ht="39.950000000000003" customHeight="1" thickBot="1">
      <c r="A92" s="153" t="s">
        <v>78</v>
      </c>
      <c r="B92" s="154">
        <v>90820</v>
      </c>
      <c r="C92" s="173" t="s">
        <v>96</v>
      </c>
      <c r="D92" s="155" t="s">
        <v>90</v>
      </c>
      <c r="E92" s="86">
        <v>10</v>
      </c>
      <c r="F92" s="182"/>
      <c r="G92" s="183"/>
      <c r="H92" s="144">
        <v>258.95</v>
      </c>
      <c r="I92" s="144">
        <f>H92*E92</f>
        <v>2589.5</v>
      </c>
      <c r="J92" s="145"/>
      <c r="K92" s="146"/>
      <c r="L92" s="147"/>
      <c r="M92" s="37"/>
      <c r="N92" s="33"/>
      <c r="O92" s="66"/>
      <c r="P92" s="67"/>
      <c r="Q92" s="66"/>
      <c r="R92" s="67"/>
      <c r="S92" s="36"/>
      <c r="T92" s="37"/>
      <c r="U92" s="39"/>
      <c r="V92" s="34"/>
      <c r="W92" s="35"/>
      <c r="X92" s="34"/>
      <c r="Y92" s="35"/>
    </row>
    <row r="93" spans="1:25" s="68" customFormat="1" ht="39.950000000000003" customHeight="1" thickBot="1">
      <c r="A93" s="153" t="s">
        <v>80</v>
      </c>
      <c r="B93" s="154">
        <v>90821</v>
      </c>
      <c r="C93" s="173" t="s">
        <v>97</v>
      </c>
      <c r="D93" s="155" t="s">
        <v>90</v>
      </c>
      <c r="E93" s="86">
        <v>3</v>
      </c>
      <c r="F93" s="182"/>
      <c r="G93" s="183"/>
      <c r="H93" s="144">
        <v>281.58</v>
      </c>
      <c r="I93" s="144">
        <f t="shared" ref="I93:I101" si="4">H93*E93</f>
        <v>844.74</v>
      </c>
      <c r="J93" s="145"/>
      <c r="K93" s="146"/>
      <c r="L93" s="147"/>
      <c r="M93" s="37"/>
      <c r="N93" s="33"/>
      <c r="O93" s="66"/>
      <c r="P93" s="67"/>
      <c r="Q93" s="66"/>
      <c r="R93" s="67"/>
      <c r="S93" s="36"/>
      <c r="T93" s="37"/>
      <c r="U93" s="39"/>
      <c r="V93" s="34"/>
      <c r="W93" s="35"/>
      <c r="X93" s="34"/>
      <c r="Y93" s="35"/>
    </row>
    <row r="94" spans="1:25" s="68" customFormat="1" ht="39.950000000000003" customHeight="1" thickBot="1">
      <c r="A94" s="153" t="s">
        <v>91</v>
      </c>
      <c r="B94" s="154">
        <v>90822</v>
      </c>
      <c r="C94" s="173" t="s">
        <v>98</v>
      </c>
      <c r="D94" s="155" t="s">
        <v>90</v>
      </c>
      <c r="E94" s="86">
        <v>13</v>
      </c>
      <c r="F94" s="182"/>
      <c r="G94" s="183"/>
      <c r="H94" s="144">
        <v>280.08999999999997</v>
      </c>
      <c r="I94" s="144">
        <f t="shared" si="4"/>
        <v>3641.1699999999996</v>
      </c>
      <c r="J94" s="145"/>
      <c r="K94" s="146"/>
      <c r="L94" s="147"/>
      <c r="M94" s="37"/>
      <c r="N94" s="33"/>
      <c r="O94" s="66"/>
      <c r="P94" s="67"/>
      <c r="Q94" s="66"/>
      <c r="R94" s="67"/>
      <c r="S94" s="36"/>
      <c r="T94" s="37"/>
      <c r="U94" s="39"/>
      <c r="V94" s="34"/>
      <c r="W94" s="35"/>
      <c r="X94" s="34"/>
      <c r="Y94" s="35"/>
    </row>
    <row r="95" spans="1:25" s="68" customFormat="1" ht="39.950000000000003" customHeight="1" thickBot="1">
      <c r="A95" s="153" t="s">
        <v>92</v>
      </c>
      <c r="B95" s="154">
        <v>90823</v>
      </c>
      <c r="C95" s="173" t="s">
        <v>99</v>
      </c>
      <c r="D95" s="155" t="s">
        <v>90</v>
      </c>
      <c r="E95" s="86">
        <v>24</v>
      </c>
      <c r="F95" s="182"/>
      <c r="G95" s="183"/>
      <c r="H95" s="144">
        <v>294.97000000000003</v>
      </c>
      <c r="I95" s="144">
        <f t="shared" si="4"/>
        <v>7079.2800000000007</v>
      </c>
      <c r="J95" s="145"/>
      <c r="K95" s="146"/>
      <c r="L95" s="147"/>
      <c r="M95" s="37"/>
      <c r="N95" s="33"/>
      <c r="O95" s="66"/>
      <c r="P95" s="67"/>
      <c r="Q95" s="66"/>
      <c r="R95" s="67"/>
      <c r="S95" s="36"/>
      <c r="T95" s="37"/>
      <c r="U95" s="39"/>
      <c r="V95" s="34"/>
      <c r="W95" s="35"/>
      <c r="X95" s="34"/>
      <c r="Y95" s="35"/>
    </row>
    <row r="96" spans="1:25" s="68" customFormat="1" ht="50.1" customHeight="1" thickBot="1">
      <c r="A96" s="153" t="s">
        <v>138</v>
      </c>
      <c r="B96" s="154" t="s">
        <v>103</v>
      </c>
      <c r="C96" s="173" t="s">
        <v>180</v>
      </c>
      <c r="D96" s="155" t="s">
        <v>102</v>
      </c>
      <c r="E96" s="86">
        <f>3*2.1*1</f>
        <v>6.3000000000000007</v>
      </c>
      <c r="F96" s="182"/>
      <c r="G96" s="183"/>
      <c r="H96" s="144">
        <v>248.41</v>
      </c>
      <c r="I96" s="144">
        <f t="shared" si="4"/>
        <v>1564.9830000000002</v>
      </c>
      <c r="J96" s="145"/>
      <c r="K96" s="146"/>
      <c r="L96" s="147"/>
      <c r="M96" s="37"/>
      <c r="N96" s="33"/>
      <c r="O96" s="66"/>
      <c r="P96" s="67"/>
      <c r="Q96" s="66"/>
      <c r="R96" s="67"/>
      <c r="S96" s="36"/>
      <c r="T96" s="37"/>
      <c r="U96" s="39"/>
      <c r="V96" s="34"/>
      <c r="W96" s="35"/>
      <c r="X96" s="34"/>
      <c r="Y96" s="35"/>
    </row>
    <row r="97" spans="1:25" s="68" customFormat="1" ht="39.950000000000003" customHeight="1" thickBot="1">
      <c r="A97" s="153" t="s">
        <v>135</v>
      </c>
      <c r="B97" s="154">
        <v>90820</v>
      </c>
      <c r="C97" s="173" t="s">
        <v>181</v>
      </c>
      <c r="D97" s="155" t="s">
        <v>90</v>
      </c>
      <c r="E97" s="86">
        <f>2*2</f>
        <v>4</v>
      </c>
      <c r="F97" s="182"/>
      <c r="G97" s="183"/>
      <c r="H97" s="144">
        <v>258.95</v>
      </c>
      <c r="I97" s="144">
        <f t="shared" si="4"/>
        <v>1035.8</v>
      </c>
      <c r="J97" s="145"/>
      <c r="K97" s="146"/>
      <c r="L97" s="147"/>
      <c r="M97" s="37"/>
      <c r="N97" s="33"/>
      <c r="O97" s="66"/>
      <c r="P97" s="67"/>
      <c r="Q97" s="66"/>
      <c r="R97" s="67"/>
      <c r="S97" s="36"/>
      <c r="T97" s="37"/>
      <c r="U97" s="39"/>
      <c r="V97" s="34"/>
      <c r="W97" s="35"/>
      <c r="X97" s="34"/>
      <c r="Y97" s="35"/>
    </row>
    <row r="98" spans="1:25" s="68" customFormat="1" ht="39.950000000000003" customHeight="1" thickBot="1">
      <c r="A98" s="153" t="s">
        <v>182</v>
      </c>
      <c r="B98" s="154">
        <v>90821</v>
      </c>
      <c r="C98" s="173" t="s">
        <v>100</v>
      </c>
      <c r="D98" s="155" t="s">
        <v>90</v>
      </c>
      <c r="E98" s="86">
        <f>1*2</f>
        <v>2</v>
      </c>
      <c r="F98" s="182"/>
      <c r="G98" s="183"/>
      <c r="H98" s="144">
        <v>281.58</v>
      </c>
      <c r="I98" s="144">
        <f t="shared" si="4"/>
        <v>563.16</v>
      </c>
      <c r="J98" s="145"/>
      <c r="K98" s="146"/>
      <c r="L98" s="147"/>
      <c r="M98" s="37"/>
      <c r="N98" s="33"/>
      <c r="O98" s="66"/>
      <c r="P98" s="67"/>
      <c r="Q98" s="66"/>
      <c r="R98" s="67"/>
      <c r="S98" s="36"/>
      <c r="T98" s="37"/>
      <c r="U98" s="39"/>
      <c r="V98" s="34"/>
      <c r="W98" s="35"/>
      <c r="X98" s="34"/>
      <c r="Y98" s="35"/>
    </row>
    <row r="99" spans="1:25" s="68" customFormat="1" ht="30" customHeight="1" thickBot="1">
      <c r="A99" s="153" t="s">
        <v>183</v>
      </c>
      <c r="B99" s="154" t="s">
        <v>104</v>
      </c>
      <c r="C99" s="173" t="s">
        <v>105</v>
      </c>
      <c r="D99" s="155" t="s">
        <v>90</v>
      </c>
      <c r="E99" s="86">
        <f>1*2</f>
        <v>2</v>
      </c>
      <c r="F99" s="182"/>
      <c r="G99" s="183"/>
      <c r="H99" s="144">
        <v>2285</v>
      </c>
      <c r="I99" s="144">
        <f t="shared" si="4"/>
        <v>4570</v>
      </c>
      <c r="J99" s="145"/>
      <c r="K99" s="146"/>
      <c r="L99" s="147"/>
      <c r="M99" s="37"/>
      <c r="N99" s="33"/>
      <c r="O99" s="66"/>
      <c r="P99" s="67"/>
      <c r="Q99" s="66"/>
      <c r="R99" s="67"/>
      <c r="S99" s="36"/>
      <c r="T99" s="37"/>
      <c r="U99" s="39"/>
      <c r="V99" s="34"/>
      <c r="W99" s="35"/>
      <c r="X99" s="34"/>
      <c r="Y99" s="35"/>
    </row>
    <row r="100" spans="1:25" s="68" customFormat="1" ht="50.1" customHeight="1" thickBot="1">
      <c r="A100" s="153" t="s">
        <v>184</v>
      </c>
      <c r="B100" s="154" t="s">
        <v>101</v>
      </c>
      <c r="C100" s="173" t="s">
        <v>186</v>
      </c>
      <c r="D100" s="155" t="s">
        <v>102</v>
      </c>
      <c r="E100" s="86">
        <f>1.43*0.6</f>
        <v>0.85799999999999998</v>
      </c>
      <c r="F100" s="182"/>
      <c r="G100" s="183"/>
      <c r="H100" s="144">
        <v>855.29</v>
      </c>
      <c r="I100" s="144">
        <f t="shared" si="4"/>
        <v>733.83881999999994</v>
      </c>
      <c r="J100" s="145"/>
      <c r="K100" s="146"/>
      <c r="L100" s="147"/>
      <c r="M100" s="37"/>
      <c r="N100" s="33"/>
      <c r="O100" s="66"/>
      <c r="P100" s="67"/>
      <c r="Q100" s="66"/>
      <c r="R100" s="67"/>
      <c r="S100" s="36"/>
      <c r="T100" s="37"/>
      <c r="U100" s="39"/>
      <c r="V100" s="34"/>
      <c r="W100" s="35"/>
      <c r="X100" s="34"/>
      <c r="Y100" s="35"/>
    </row>
    <row r="101" spans="1:25" s="68" customFormat="1" ht="39.950000000000003" customHeight="1" thickBot="1">
      <c r="A101" s="153" t="s">
        <v>185</v>
      </c>
      <c r="B101" s="154">
        <v>91341</v>
      </c>
      <c r="C101" s="173" t="s">
        <v>187</v>
      </c>
      <c r="D101" s="155" t="s">
        <v>102</v>
      </c>
      <c r="E101" s="86">
        <v>5.88</v>
      </c>
      <c r="F101" s="182"/>
      <c r="G101" s="183"/>
      <c r="H101" s="144">
        <v>636.4</v>
      </c>
      <c r="I101" s="144">
        <f t="shared" si="4"/>
        <v>3742.0319999999997</v>
      </c>
      <c r="J101" s="145"/>
      <c r="K101" s="146"/>
      <c r="L101" s="147"/>
      <c r="M101" s="37"/>
      <c r="N101" s="33"/>
      <c r="O101" s="66"/>
      <c r="P101" s="67"/>
      <c r="Q101" s="66"/>
      <c r="R101" s="67"/>
      <c r="S101" s="36"/>
      <c r="T101" s="37"/>
      <c r="U101" s="39"/>
      <c r="V101" s="34"/>
      <c r="W101" s="35"/>
      <c r="X101" s="34"/>
      <c r="Y101" s="35"/>
    </row>
    <row r="102" spans="1:25" s="68" customFormat="1" ht="39.950000000000003" customHeight="1" thickBot="1">
      <c r="A102" s="72" t="s">
        <v>215</v>
      </c>
      <c r="B102" s="229">
        <v>72116</v>
      </c>
      <c r="C102" s="230" t="s">
        <v>216</v>
      </c>
      <c r="D102" s="231" t="s">
        <v>35</v>
      </c>
      <c r="E102" s="232">
        <f>24*0.2*1</f>
        <v>4.8000000000000007</v>
      </c>
      <c r="F102" s="227"/>
      <c r="G102" s="228"/>
      <c r="H102" s="233">
        <v>75.709999999999994</v>
      </c>
      <c r="I102" s="233">
        <f>E102*H102</f>
        <v>363.40800000000002</v>
      </c>
      <c r="J102" s="145"/>
      <c r="K102" s="146"/>
      <c r="L102" s="147"/>
      <c r="M102" s="37"/>
      <c r="N102" s="33"/>
      <c r="O102" s="66"/>
      <c r="P102" s="67"/>
      <c r="Q102" s="66"/>
      <c r="R102" s="67"/>
      <c r="S102" s="36"/>
      <c r="T102" s="37"/>
      <c r="U102" s="39"/>
      <c r="V102" s="34"/>
      <c r="W102" s="35"/>
      <c r="X102" s="34"/>
      <c r="Y102" s="35"/>
    </row>
    <row r="103" spans="1:25" s="68" customFormat="1" ht="39.950000000000003" customHeight="1" thickBot="1">
      <c r="A103" s="234" t="s">
        <v>217</v>
      </c>
      <c r="B103" s="229">
        <v>91306</v>
      </c>
      <c r="C103" s="230" t="s">
        <v>220</v>
      </c>
      <c r="D103" s="231" t="s">
        <v>90</v>
      </c>
      <c r="E103" s="232">
        <f>57+6</f>
        <v>63</v>
      </c>
      <c r="F103" s="227"/>
      <c r="G103" s="228"/>
      <c r="H103" s="233">
        <v>93.22</v>
      </c>
      <c r="I103" s="144">
        <f>E103*H103</f>
        <v>5872.86</v>
      </c>
      <c r="J103" s="145"/>
      <c r="K103" s="146"/>
      <c r="L103" s="147"/>
      <c r="M103" s="37"/>
      <c r="N103" s="33"/>
      <c r="O103" s="66"/>
      <c r="P103" s="67"/>
      <c r="Q103" s="66"/>
      <c r="R103" s="67"/>
      <c r="S103" s="36"/>
      <c r="T103" s="37"/>
      <c r="U103" s="39"/>
      <c r="V103" s="34"/>
      <c r="W103" s="35"/>
      <c r="X103" s="34"/>
      <c r="Y103" s="35"/>
    </row>
    <row r="104" spans="1:25" s="68" customFormat="1" ht="39.950000000000003" customHeight="1" thickBot="1">
      <c r="A104" s="234" t="s">
        <v>218</v>
      </c>
      <c r="B104" s="229">
        <v>12868</v>
      </c>
      <c r="C104" s="230" t="s">
        <v>219</v>
      </c>
      <c r="D104" s="231" t="s">
        <v>27</v>
      </c>
      <c r="E104" s="232">
        <f>1*24</f>
        <v>24</v>
      </c>
      <c r="F104" s="227"/>
      <c r="G104" s="228"/>
      <c r="H104" s="233">
        <v>17.62</v>
      </c>
      <c r="I104" s="233">
        <f>E104*H104</f>
        <v>422.88</v>
      </c>
      <c r="J104" s="145"/>
      <c r="K104" s="146"/>
      <c r="L104" s="147"/>
      <c r="M104" s="37"/>
      <c r="N104" s="33"/>
      <c r="O104" s="66"/>
      <c r="P104" s="67"/>
      <c r="Q104" s="66"/>
      <c r="R104" s="67"/>
      <c r="S104" s="36"/>
      <c r="T104" s="37"/>
      <c r="U104" s="39"/>
      <c r="V104" s="34"/>
      <c r="W104" s="35"/>
      <c r="X104" s="34"/>
      <c r="Y104" s="35"/>
    </row>
    <row r="105" spans="1:25" ht="20.100000000000001" customHeight="1" thickBot="1">
      <c r="A105" s="79"/>
      <c r="B105" s="77"/>
      <c r="C105" s="175"/>
      <c r="D105" s="92"/>
      <c r="E105" s="87"/>
      <c r="F105" s="88"/>
      <c r="G105" s="89"/>
      <c r="H105" s="144"/>
      <c r="I105" s="148"/>
      <c r="J105" s="149"/>
      <c r="K105" s="150"/>
      <c r="L105" s="151"/>
      <c r="M105" s="32"/>
      <c r="N105" s="33"/>
      <c r="O105" s="66"/>
      <c r="P105" s="67"/>
      <c r="Q105" s="66"/>
      <c r="R105" s="67"/>
      <c r="S105" s="36"/>
      <c r="T105" s="37"/>
      <c r="U105" s="39"/>
      <c r="V105" s="34"/>
      <c r="W105" s="35"/>
      <c r="X105" s="34"/>
      <c r="Y105" s="35"/>
    </row>
    <row r="106" spans="1:25" ht="20.100000000000001" customHeight="1" thickBot="1">
      <c r="A106" s="70">
        <v>7</v>
      </c>
      <c r="B106" s="71"/>
      <c r="C106" s="174" t="s">
        <v>188</v>
      </c>
      <c r="D106" s="83"/>
      <c r="E106" s="93"/>
      <c r="F106" s="238"/>
      <c r="G106" s="239"/>
      <c r="H106" s="140"/>
      <c r="I106" s="140">
        <f>SUM(I107:I108)</f>
        <v>8487</v>
      </c>
      <c r="J106" s="141"/>
      <c r="K106" s="142"/>
      <c r="L106" s="143"/>
      <c r="M106" s="12"/>
      <c r="N106" s="27"/>
      <c r="O106" s="66">
        <v>0.50000060982681271</v>
      </c>
      <c r="P106" s="67">
        <v>3607.75</v>
      </c>
      <c r="Q106" s="66">
        <v>0.49999936251048305</v>
      </c>
      <c r="R106" s="67">
        <v>3607.741</v>
      </c>
      <c r="S106" s="30"/>
      <c r="T106" s="37"/>
      <c r="U106" s="42"/>
      <c r="V106" s="28"/>
      <c r="W106" s="29"/>
      <c r="X106" s="28"/>
      <c r="Y106" s="29"/>
    </row>
    <row r="107" spans="1:25" s="68" customFormat="1" ht="30" customHeight="1" thickBot="1">
      <c r="A107" s="153" t="s">
        <v>95</v>
      </c>
      <c r="B107" s="154">
        <v>72899</v>
      </c>
      <c r="C107" s="173" t="s">
        <v>55</v>
      </c>
      <c r="D107" s="155" t="s">
        <v>56</v>
      </c>
      <c r="E107" s="86">
        <v>60</v>
      </c>
      <c r="F107" s="182"/>
      <c r="G107" s="183"/>
      <c r="H107" s="144">
        <v>5.15</v>
      </c>
      <c r="I107" s="144">
        <f>E107*H107</f>
        <v>309</v>
      </c>
      <c r="J107" s="145"/>
      <c r="K107" s="146"/>
      <c r="L107" s="147"/>
      <c r="M107" s="37"/>
      <c r="N107" s="33"/>
      <c r="O107" s="66"/>
      <c r="P107" s="67"/>
      <c r="Q107" s="66"/>
      <c r="R107" s="67"/>
      <c r="S107" s="36"/>
      <c r="T107" s="37"/>
      <c r="U107" s="39"/>
      <c r="V107" s="34"/>
      <c r="W107" s="35"/>
      <c r="X107" s="34"/>
      <c r="Y107" s="35"/>
    </row>
    <row r="108" spans="1:25" s="68" customFormat="1" ht="20.100000000000001" customHeight="1" thickBot="1">
      <c r="A108" s="153" t="s">
        <v>189</v>
      </c>
      <c r="B108" s="154">
        <v>9537</v>
      </c>
      <c r="C108" s="173" t="s">
        <v>39</v>
      </c>
      <c r="D108" s="155" t="s">
        <v>102</v>
      </c>
      <c r="E108" s="86">
        <v>2900</v>
      </c>
      <c r="F108" s="240"/>
      <c r="G108" s="241"/>
      <c r="H108" s="144">
        <v>2.82</v>
      </c>
      <c r="I108" s="144">
        <f>E108*H108</f>
        <v>8177.9999999999991</v>
      </c>
      <c r="J108" s="145"/>
      <c r="K108" s="146"/>
      <c r="L108" s="147"/>
      <c r="M108" s="37"/>
      <c r="N108" s="33"/>
      <c r="O108" s="66"/>
      <c r="P108" s="67"/>
      <c r="Q108" s="66"/>
      <c r="R108" s="67"/>
      <c r="S108" s="36"/>
      <c r="T108" s="37"/>
      <c r="U108" s="39"/>
      <c r="V108" s="34"/>
      <c r="W108" s="35"/>
      <c r="X108" s="34"/>
      <c r="Y108" s="35"/>
    </row>
    <row r="109" spans="1:25" ht="16.5" thickBot="1">
      <c r="A109" s="82"/>
      <c r="B109" s="82"/>
      <c r="N109" s="46"/>
    </row>
    <row r="110" spans="1:25" ht="20.100000000000001" customHeight="1" thickBot="1">
      <c r="A110" s="80"/>
      <c r="B110" s="81"/>
      <c r="C110" s="176" t="s">
        <v>19</v>
      </c>
      <c r="D110" s="96"/>
      <c r="E110" s="96"/>
      <c r="F110" s="242"/>
      <c r="G110" s="239"/>
      <c r="H110" s="140"/>
      <c r="I110" s="197">
        <f>I14+I18+I26+I34+I58+I91+I106</f>
        <v>191147.62062</v>
      </c>
      <c r="J110" s="142"/>
      <c r="K110" s="142"/>
      <c r="L110" s="143"/>
      <c r="M110" s="44" t="s">
        <v>19</v>
      </c>
      <c r="N110" s="43">
        <v>128923.33800000002</v>
      </c>
      <c r="O110" s="57">
        <v>0.16013545032597876</v>
      </c>
      <c r="P110" s="63">
        <v>161154.16</v>
      </c>
      <c r="Q110" s="57">
        <v>0.8398645298004479</v>
      </c>
      <c r="R110" s="63">
        <v>845207.37</v>
      </c>
      <c r="S110" s="45"/>
      <c r="T110" s="44" t="s">
        <v>19</v>
      </c>
      <c r="U110" s="43">
        <v>62996.425000000003</v>
      </c>
      <c r="V110" s="41">
        <v>7.8247753385018326E-2</v>
      </c>
      <c r="W110" s="45">
        <v>62996.425000000003</v>
      </c>
      <c r="X110" s="41">
        <v>0.92175223419399843</v>
      </c>
      <c r="Y110" s="45">
        <v>742092.81388904969</v>
      </c>
    </row>
    <row r="111" spans="1:25" ht="16.5" thickBot="1">
      <c r="A111" s="82"/>
      <c r="B111" s="82"/>
      <c r="N111" s="46"/>
    </row>
    <row r="112" spans="1:25" s="68" customFormat="1" ht="20.100000000000001" customHeight="1" thickBot="1">
      <c r="A112" s="158"/>
      <c r="B112" s="159"/>
      <c r="C112" s="177" t="s">
        <v>42</v>
      </c>
      <c r="D112" s="160"/>
      <c r="E112" s="160"/>
      <c r="F112" s="236"/>
      <c r="G112" s="237"/>
      <c r="H112" s="140"/>
      <c r="I112" s="197">
        <f>I110*0.25</f>
        <v>47786.905155</v>
      </c>
      <c r="J112" s="142"/>
      <c r="K112" s="161"/>
      <c r="L112" s="162"/>
      <c r="M112" s="163" t="s">
        <v>42</v>
      </c>
      <c r="N112" s="164">
        <v>32230.83</v>
      </c>
      <c r="O112" s="165"/>
      <c r="P112" s="165"/>
      <c r="Q112" s="165"/>
      <c r="R112" s="165"/>
      <c r="S112" s="29"/>
      <c r="T112" s="166" t="s">
        <v>42</v>
      </c>
      <c r="U112" s="164">
        <v>15749.1</v>
      </c>
      <c r="V112" s="41">
        <v>7.8247723196499308E-2</v>
      </c>
      <c r="W112" s="29">
        <v>15749.1</v>
      </c>
      <c r="X112" s="41">
        <v>0.92175222711956739</v>
      </c>
      <c r="Y112" s="29">
        <v>185523.19999999998</v>
      </c>
    </row>
    <row r="113" spans="1:25" ht="16.5" thickBot="1">
      <c r="A113" s="82"/>
      <c r="B113" s="82"/>
      <c r="N113" s="46"/>
    </row>
    <row r="114" spans="1:25" s="68" customFormat="1" ht="20.100000000000001" customHeight="1" thickBot="1">
      <c r="A114" s="158"/>
      <c r="B114" s="159"/>
      <c r="C114" s="177" t="s">
        <v>43</v>
      </c>
      <c r="D114" s="160"/>
      <c r="E114" s="160"/>
      <c r="F114" s="236"/>
      <c r="G114" s="237"/>
      <c r="H114" s="140"/>
      <c r="I114" s="197">
        <f>I110+I112</f>
        <v>238934.52577499999</v>
      </c>
      <c r="J114" s="142"/>
      <c r="K114" s="161"/>
      <c r="L114" s="162"/>
      <c r="M114" s="163" t="s">
        <v>43</v>
      </c>
      <c r="N114" s="164">
        <v>161154.16</v>
      </c>
      <c r="O114" s="165"/>
      <c r="P114" s="165"/>
      <c r="Q114" s="165"/>
      <c r="R114" s="165"/>
      <c r="S114" s="29"/>
      <c r="T114" s="166" t="s">
        <v>43</v>
      </c>
      <c r="U114" s="164">
        <v>78745.52</v>
      </c>
      <c r="V114" s="41">
        <v>7.8247743070072581E-2</v>
      </c>
      <c r="W114" s="29">
        <v>78745.52</v>
      </c>
      <c r="X114" s="41">
        <v>0.92175223705635412</v>
      </c>
      <c r="Y114" s="29">
        <v>927616.01</v>
      </c>
    </row>
    <row r="115" spans="1:25" ht="16.5" thickBot="1">
      <c r="A115" s="82"/>
      <c r="B115" s="82"/>
      <c r="N115" s="46"/>
    </row>
    <row r="116" spans="1:25" s="68" customFormat="1" ht="20.100000000000001" customHeight="1" thickBot="1">
      <c r="A116" s="158"/>
      <c r="B116" s="159"/>
      <c r="C116" s="177" t="s">
        <v>44</v>
      </c>
      <c r="D116" s="160"/>
      <c r="E116" s="160"/>
      <c r="F116" s="236"/>
      <c r="G116" s="237"/>
      <c r="H116" s="140"/>
      <c r="I116" s="197">
        <v>0</v>
      </c>
      <c r="J116" s="142"/>
      <c r="K116" s="161"/>
      <c r="L116" s="162"/>
      <c r="M116" s="163"/>
      <c r="N116" s="164"/>
      <c r="O116" s="165"/>
      <c r="P116" s="165"/>
      <c r="Q116" s="165"/>
      <c r="R116" s="165"/>
      <c r="S116" s="29"/>
      <c r="T116" s="166"/>
      <c r="U116" s="164"/>
      <c r="V116" s="41">
        <v>0</v>
      </c>
      <c r="W116" s="29">
        <v>0</v>
      </c>
      <c r="X116" s="41">
        <v>0</v>
      </c>
      <c r="Y116" s="29">
        <v>0</v>
      </c>
    </row>
    <row r="117" spans="1:25" ht="16.5" thickBot="1">
      <c r="A117" s="82"/>
      <c r="B117" s="82"/>
      <c r="N117" s="46"/>
    </row>
    <row r="118" spans="1:25" s="68" customFormat="1" ht="20.100000000000001" customHeight="1" thickBot="1">
      <c r="A118" s="158"/>
      <c r="B118" s="159"/>
      <c r="C118" s="177" t="s">
        <v>19</v>
      </c>
      <c r="D118" s="160"/>
      <c r="E118" s="160"/>
      <c r="F118" s="236"/>
      <c r="G118" s="237"/>
      <c r="H118" s="140"/>
      <c r="I118" s="197">
        <f>I114+I116</f>
        <v>238934.52577499999</v>
      </c>
      <c r="J118" s="142"/>
      <c r="K118" s="161"/>
      <c r="L118" s="162"/>
      <c r="M118" s="163" t="s">
        <v>43</v>
      </c>
      <c r="N118" s="164">
        <v>161154.16</v>
      </c>
      <c r="O118" s="165"/>
      <c r="P118" s="165"/>
      <c r="Q118" s="165"/>
      <c r="R118" s="165"/>
      <c r="S118" s="29"/>
      <c r="T118" s="166" t="s">
        <v>43</v>
      </c>
      <c r="U118" s="164">
        <v>78745.52</v>
      </c>
      <c r="V118" s="41">
        <v>7.8247743070072581E-2</v>
      </c>
      <c r="W118" s="29">
        <v>78745.52</v>
      </c>
      <c r="X118" s="41">
        <v>0.92175223705635412</v>
      </c>
      <c r="Y118" s="29">
        <v>927616.01</v>
      </c>
    </row>
    <row r="119" spans="1:25">
      <c r="A119" s="82"/>
      <c r="B119" s="82"/>
      <c r="N119" s="46"/>
    </row>
    <row r="120" spans="1:25" s="68" customFormat="1" ht="20.100000000000001" customHeight="1">
      <c r="A120" s="184"/>
      <c r="B120" s="185"/>
      <c r="C120" s="186"/>
      <c r="D120" s="187"/>
      <c r="E120" s="188"/>
      <c r="F120" s="189"/>
      <c r="G120" s="189"/>
      <c r="H120" s="190"/>
      <c r="I120" s="190"/>
      <c r="J120" s="191"/>
      <c r="K120" s="192"/>
      <c r="L120" s="192"/>
      <c r="M120" s="193"/>
      <c r="N120" s="194"/>
      <c r="O120" s="57"/>
      <c r="P120" s="58"/>
      <c r="Q120" s="57"/>
      <c r="R120" s="58"/>
      <c r="S120" s="195"/>
      <c r="T120" s="193"/>
      <c r="U120" s="196"/>
      <c r="V120" s="193"/>
      <c r="W120" s="195"/>
      <c r="X120" s="193"/>
      <c r="Y120" s="195"/>
    </row>
    <row r="121" spans="1:25">
      <c r="A121" s="82"/>
      <c r="B121" s="82"/>
      <c r="H121" s="152"/>
      <c r="Q121" s="60"/>
      <c r="V121" s="48"/>
    </row>
    <row r="122" spans="1:25">
      <c r="A122" s="82"/>
      <c r="B122" s="82"/>
      <c r="I122" s="152"/>
      <c r="Q122" s="60"/>
      <c r="V122" s="48"/>
    </row>
    <row r="123" spans="1:25">
      <c r="A123" s="82"/>
      <c r="B123" s="82"/>
      <c r="Q123" s="60"/>
      <c r="V123" s="48"/>
    </row>
    <row r="124" spans="1:25">
      <c r="A124" s="82"/>
      <c r="B124" s="82"/>
      <c r="Q124" s="60"/>
      <c r="V124" s="48"/>
    </row>
    <row r="125" spans="1:25">
      <c r="A125" s="82"/>
      <c r="B125" s="82"/>
      <c r="Q125" s="60"/>
      <c r="V125" s="48"/>
    </row>
    <row r="126" spans="1:25">
      <c r="A126" s="82"/>
      <c r="B126" s="82"/>
      <c r="Q126" s="60"/>
    </row>
    <row r="127" spans="1:25">
      <c r="A127" s="82"/>
      <c r="B127" s="82"/>
      <c r="Q127" s="60"/>
    </row>
    <row r="128" spans="1:25">
      <c r="A128" s="82"/>
      <c r="B128" s="82"/>
      <c r="Q128" s="60"/>
    </row>
    <row r="129" spans="1:17">
      <c r="A129" s="82"/>
      <c r="B129" s="82"/>
      <c r="Q129" s="60"/>
    </row>
    <row r="130" spans="1:17">
      <c r="A130" s="82"/>
      <c r="B130" s="82"/>
      <c r="Q130" s="60"/>
    </row>
    <row r="131" spans="1:17">
      <c r="A131" s="82"/>
      <c r="B131" s="82"/>
      <c r="Q131" s="60"/>
    </row>
    <row r="132" spans="1:17">
      <c r="A132" s="82"/>
      <c r="B132" s="82"/>
      <c r="Q132" s="60"/>
    </row>
    <row r="133" spans="1:17">
      <c r="A133" s="82"/>
      <c r="B133" s="82"/>
      <c r="Q133" s="60"/>
    </row>
    <row r="134" spans="1:17">
      <c r="A134" s="82"/>
      <c r="B134" s="82"/>
      <c r="Q134" s="60"/>
    </row>
    <row r="135" spans="1:17">
      <c r="A135" s="82"/>
      <c r="B135" s="82"/>
      <c r="Q135" s="60"/>
    </row>
    <row r="136" spans="1:17">
      <c r="A136" s="82"/>
      <c r="B136" s="82"/>
      <c r="Q136" s="60"/>
    </row>
    <row r="137" spans="1:17">
      <c r="A137" s="82"/>
      <c r="B137" s="82"/>
      <c r="Q137" s="60"/>
    </row>
    <row r="138" spans="1:17">
      <c r="A138" s="82"/>
      <c r="B138" s="82"/>
      <c r="Q138" s="60"/>
    </row>
    <row r="139" spans="1:17">
      <c r="A139" s="82"/>
      <c r="B139" s="82"/>
      <c r="Q139" s="60"/>
    </row>
    <row r="140" spans="1:17">
      <c r="A140" s="82"/>
      <c r="B140" s="82"/>
      <c r="Q140" s="60"/>
    </row>
    <row r="141" spans="1:17">
      <c r="A141" s="82"/>
      <c r="B141" s="82"/>
      <c r="Q141" s="60"/>
    </row>
    <row r="142" spans="1:17">
      <c r="A142" s="82"/>
      <c r="B142" s="82"/>
      <c r="Q142" s="60"/>
    </row>
    <row r="143" spans="1:17">
      <c r="A143" s="82"/>
      <c r="B143" s="82"/>
      <c r="Q143" s="60"/>
    </row>
    <row r="144" spans="1:17">
      <c r="A144" s="82"/>
      <c r="B144" s="82"/>
      <c r="Q144" s="60"/>
    </row>
    <row r="145" spans="1:17">
      <c r="A145" s="82"/>
      <c r="B145" s="82"/>
      <c r="Q145" s="60"/>
    </row>
    <row r="146" spans="1:17">
      <c r="A146" s="82"/>
      <c r="B146" s="82"/>
      <c r="Q146" s="60"/>
    </row>
    <row r="147" spans="1:17">
      <c r="Q147" s="60"/>
    </row>
    <row r="148" spans="1:17">
      <c r="Q148" s="60"/>
    </row>
    <row r="149" spans="1:17">
      <c r="Q149" s="60"/>
    </row>
    <row r="150" spans="1:17">
      <c r="Q150" s="60"/>
    </row>
    <row r="151" spans="1:17">
      <c r="Q151" s="60"/>
    </row>
    <row r="152" spans="1:17">
      <c r="Q152" s="60"/>
    </row>
    <row r="153" spans="1:17">
      <c r="Q153" s="47"/>
    </row>
    <row r="154" spans="1:17">
      <c r="Q154" s="47"/>
    </row>
    <row r="155" spans="1:17">
      <c r="Q155" s="47"/>
    </row>
    <row r="156" spans="1:17">
      <c r="Q156" s="47"/>
    </row>
    <row r="157" spans="1:17">
      <c r="Q157" s="47"/>
    </row>
    <row r="158" spans="1:17">
      <c r="Q158" s="47"/>
    </row>
    <row r="159" spans="1:17">
      <c r="Q159" s="47"/>
    </row>
    <row r="160" spans="1:17">
      <c r="Q160" s="47"/>
    </row>
    <row r="161" spans="17:17">
      <c r="Q161" s="47"/>
    </row>
    <row r="162" spans="17:17">
      <c r="Q162" s="47"/>
    </row>
  </sheetData>
  <mergeCells count="65">
    <mergeCell ref="F35:G35"/>
    <mergeCell ref="L10:L13"/>
    <mergeCell ref="F39:G39"/>
    <mergeCell ref="F40:G40"/>
    <mergeCell ref="F43:G43"/>
    <mergeCell ref="F36:G36"/>
    <mergeCell ref="F38:G38"/>
    <mergeCell ref="F31:G31"/>
    <mergeCell ref="F19:G19"/>
    <mergeCell ref="F28:G28"/>
    <mergeCell ref="X10:Y12"/>
    <mergeCell ref="O10:P12"/>
    <mergeCell ref="Q10:R12"/>
    <mergeCell ref="F18:G18"/>
    <mergeCell ref="J10:J13"/>
    <mergeCell ref="K10:K13"/>
    <mergeCell ref="V10:W12"/>
    <mergeCell ref="M10:N12"/>
    <mergeCell ref="T10:U12"/>
    <mergeCell ref="I12:I13"/>
    <mergeCell ref="F58:G58"/>
    <mergeCell ref="F59:G59"/>
    <mergeCell ref="F41:G41"/>
    <mergeCell ref="H10:I11"/>
    <mergeCell ref="F14:G14"/>
    <mergeCell ref="F32:G32"/>
    <mergeCell ref="F26:G26"/>
    <mergeCell ref="F27:G27"/>
    <mergeCell ref="F15:G15"/>
    <mergeCell ref="F16:G16"/>
    <mergeCell ref="F33:G33"/>
    <mergeCell ref="F51:G51"/>
    <mergeCell ref="H12:H13"/>
    <mergeCell ref="F37:G37"/>
    <mergeCell ref="F34:G34"/>
    <mergeCell ref="F29:G29"/>
    <mergeCell ref="F55:G55"/>
    <mergeCell ref="H5:I6"/>
    <mergeCell ref="C7:F7"/>
    <mergeCell ref="H7:I7"/>
    <mergeCell ref="A10:A13"/>
    <mergeCell ref="B10:B13"/>
    <mergeCell ref="C10:C13"/>
    <mergeCell ref="D10:D13"/>
    <mergeCell ref="E10:E13"/>
    <mergeCell ref="F10:G13"/>
    <mergeCell ref="A2:A6"/>
    <mergeCell ref="B2:B6"/>
    <mergeCell ref="C2:F6"/>
    <mergeCell ref="G5:G6"/>
    <mergeCell ref="E8:F8"/>
    <mergeCell ref="F30:G30"/>
    <mergeCell ref="F85:G85"/>
    <mergeCell ref="F67:G67"/>
    <mergeCell ref="F73:G73"/>
    <mergeCell ref="F76:G76"/>
    <mergeCell ref="F80:G80"/>
    <mergeCell ref="F118:G118"/>
    <mergeCell ref="F91:G91"/>
    <mergeCell ref="F106:G106"/>
    <mergeCell ref="F108:G108"/>
    <mergeCell ref="F110:G110"/>
    <mergeCell ref="F112:G112"/>
    <mergeCell ref="F114:G114"/>
    <mergeCell ref="F116:G116"/>
  </mergeCells>
  <hyperlinks>
    <hyperlink ref="B100" r:id="rId1" display="http://www2.rio.rj.gov.br/sco/composicaosco.cfm?item=1ES04050106%2F201807"/>
    <hyperlink ref="B96" r:id="rId2" display="http://www2.rio.rj.gov.br/sco/composicaosco.cfm?item=1ES09100050A201807"/>
  </hyperlinks>
  <pageMargins left="0.511811024" right="0.511811024" top="0.78740157499999996" bottom="0.78740157499999996" header="0.31496062000000002" footer="0.31496062000000002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K7" sqref="K7"/>
    </sheetView>
  </sheetViews>
  <sheetFormatPr defaultRowHeight="15.75"/>
  <cols>
    <col min="1" max="1" width="5.69921875" customWidth="1"/>
    <col min="2" max="2" width="49.3984375" customWidth="1"/>
    <col min="3" max="3" width="16.09765625" customWidth="1"/>
    <col min="4" max="4" width="12.8984375" customWidth="1"/>
    <col min="5" max="5" width="14.8984375" customWidth="1"/>
    <col min="6" max="6" width="13.796875" customWidth="1"/>
    <col min="7" max="7" width="13.59765625" customWidth="1"/>
    <col min="8" max="8" width="4.796875" hidden="1" customWidth="1"/>
    <col min="9" max="9" width="14.796875" hidden="1" customWidth="1"/>
  </cols>
  <sheetData>
    <row r="1" spans="1:9" ht="19.5">
      <c r="A1" s="313" t="s">
        <v>190</v>
      </c>
      <c r="B1" s="314"/>
      <c r="C1" s="314"/>
      <c r="D1" s="314"/>
      <c r="E1" s="314"/>
      <c r="F1" s="314"/>
      <c r="G1" s="314"/>
      <c r="H1" s="314"/>
      <c r="I1" s="314"/>
    </row>
    <row r="2" spans="1:9">
      <c r="A2" s="315" t="s">
        <v>191</v>
      </c>
      <c r="B2" s="316"/>
      <c r="C2" s="316"/>
      <c r="D2" s="316"/>
      <c r="E2" s="316"/>
      <c r="F2" s="198" t="s">
        <v>192</v>
      </c>
      <c r="G2" s="235"/>
      <c r="H2" s="317" t="s">
        <v>193</v>
      </c>
      <c r="I2" s="318"/>
    </row>
    <row r="3" spans="1:9">
      <c r="A3" s="319" t="s">
        <v>194</v>
      </c>
      <c r="B3" s="320"/>
      <c r="C3" s="320"/>
      <c r="D3" s="320"/>
      <c r="E3" s="321"/>
      <c r="F3" s="322"/>
      <c r="G3" s="323"/>
      <c r="H3" s="323"/>
      <c r="I3" s="323"/>
    </row>
    <row r="4" spans="1:9">
      <c r="A4" s="311" t="s">
        <v>214</v>
      </c>
      <c r="B4" s="312"/>
      <c r="C4" s="312"/>
      <c r="D4" s="312"/>
      <c r="E4" s="312"/>
      <c r="F4" s="312"/>
      <c r="G4" s="312"/>
      <c r="H4" s="312"/>
      <c r="I4" s="312"/>
    </row>
    <row r="5" spans="1:9" ht="28.5">
      <c r="A5" s="199" t="s">
        <v>10</v>
      </c>
      <c r="B5" s="200" t="s">
        <v>195</v>
      </c>
      <c r="C5" s="201" t="s">
        <v>196</v>
      </c>
      <c r="D5" s="201" t="s">
        <v>197</v>
      </c>
      <c r="E5" s="200" t="s">
        <v>198</v>
      </c>
      <c r="F5" s="200" t="s">
        <v>199</v>
      </c>
      <c r="G5" s="200" t="s">
        <v>200</v>
      </c>
      <c r="H5" s="200"/>
      <c r="I5" s="200"/>
    </row>
    <row r="6" spans="1:9">
      <c r="A6" s="307" t="s">
        <v>201</v>
      </c>
      <c r="B6" s="309" t="s">
        <v>202</v>
      </c>
      <c r="C6" s="202" t="s">
        <v>203</v>
      </c>
      <c r="D6" s="203">
        <f>D7/$D$41</f>
        <v>3.8358290708604477E-2</v>
      </c>
      <c r="E6" s="203">
        <v>1</v>
      </c>
      <c r="F6" s="203">
        <v>0</v>
      </c>
      <c r="G6" s="203">
        <v>0</v>
      </c>
      <c r="H6" s="203"/>
      <c r="I6" s="203"/>
    </row>
    <row r="7" spans="1:9">
      <c r="A7" s="308"/>
      <c r="B7" s="310"/>
      <c r="C7" s="204" t="s">
        <v>204</v>
      </c>
      <c r="D7" s="205">
        <f>Plan1!I14</f>
        <v>9165.119999999999</v>
      </c>
      <c r="E7" s="205">
        <f>$D$7*E6</f>
        <v>9165.119999999999</v>
      </c>
      <c r="F7" s="205">
        <f t="shared" ref="F7:I7" si="0">$D$7*F6</f>
        <v>0</v>
      </c>
      <c r="G7" s="205">
        <f t="shared" si="0"/>
        <v>0</v>
      </c>
      <c r="H7" s="205">
        <f t="shared" si="0"/>
        <v>0</v>
      </c>
      <c r="I7" s="205">
        <f t="shared" si="0"/>
        <v>0</v>
      </c>
    </row>
    <row r="8" spans="1:9">
      <c r="A8" s="300">
        <v>2</v>
      </c>
      <c r="B8" s="301" t="s">
        <v>205</v>
      </c>
      <c r="C8" s="202" t="s">
        <v>203</v>
      </c>
      <c r="D8" s="203">
        <f>D9/$D$41</f>
        <v>2.1595874364590876E-2</v>
      </c>
      <c r="E8" s="203">
        <v>0.3</v>
      </c>
      <c r="F8" s="203">
        <v>0.3</v>
      </c>
      <c r="G8" s="203">
        <v>0.4</v>
      </c>
      <c r="H8" s="203"/>
      <c r="I8" s="203"/>
    </row>
    <row r="9" spans="1:9">
      <c r="A9" s="297"/>
      <c r="B9" s="302"/>
      <c r="C9" s="204" t="s">
        <v>204</v>
      </c>
      <c r="D9" s="205">
        <f>Plan1!I18</f>
        <v>5160</v>
      </c>
      <c r="E9" s="205">
        <f>$D$9*E8</f>
        <v>1548</v>
      </c>
      <c r="F9" s="205">
        <f t="shared" ref="F9:I9" si="1">$D$9*F8</f>
        <v>1548</v>
      </c>
      <c r="G9" s="205">
        <f t="shared" si="1"/>
        <v>2064</v>
      </c>
      <c r="H9" s="205">
        <f t="shared" si="1"/>
        <v>0</v>
      </c>
      <c r="I9" s="205">
        <f t="shared" si="1"/>
        <v>0</v>
      </c>
    </row>
    <row r="10" spans="1:9">
      <c r="A10" s="296">
        <v>3</v>
      </c>
      <c r="B10" s="298" t="s">
        <v>206</v>
      </c>
      <c r="C10" s="204" t="s">
        <v>203</v>
      </c>
      <c r="D10" s="203">
        <f>D11/$D$41</f>
        <v>0.1447306114000636</v>
      </c>
      <c r="E10" s="203">
        <v>0.3</v>
      </c>
      <c r="F10" s="203">
        <v>0.3</v>
      </c>
      <c r="G10" s="203">
        <v>0.4</v>
      </c>
      <c r="H10" s="203"/>
      <c r="I10" s="203"/>
    </row>
    <row r="11" spans="1:9">
      <c r="A11" s="297"/>
      <c r="B11" s="299"/>
      <c r="C11" s="204" t="s">
        <v>204</v>
      </c>
      <c r="D11" s="205">
        <f>Plan1!I26</f>
        <v>34581.140000000007</v>
      </c>
      <c r="E11" s="205">
        <f>$D$11*E10</f>
        <v>10374.342000000002</v>
      </c>
      <c r="F11" s="205">
        <f t="shared" ref="F11:I11" si="2">$D$11*F10</f>
        <v>10374.342000000002</v>
      </c>
      <c r="G11" s="205">
        <f t="shared" si="2"/>
        <v>13832.456000000004</v>
      </c>
      <c r="H11" s="205">
        <f t="shared" si="2"/>
        <v>0</v>
      </c>
      <c r="I11" s="205">
        <f t="shared" si="2"/>
        <v>0</v>
      </c>
    </row>
    <row r="12" spans="1:9">
      <c r="A12" s="296">
        <v>4</v>
      </c>
      <c r="B12" s="298" t="s">
        <v>207</v>
      </c>
      <c r="C12" s="204" t="s">
        <v>203</v>
      </c>
      <c r="D12" s="203">
        <f>D13/$D$41</f>
        <v>0.35296004094199435</v>
      </c>
      <c r="E12" s="203">
        <v>0.15</v>
      </c>
      <c r="F12" s="203">
        <v>0.4</v>
      </c>
      <c r="G12" s="203">
        <v>0.45</v>
      </c>
      <c r="H12" s="203"/>
      <c r="I12" s="203"/>
    </row>
    <row r="13" spans="1:9">
      <c r="A13" s="297"/>
      <c r="B13" s="299"/>
      <c r="C13" s="204" t="s">
        <v>204</v>
      </c>
      <c r="D13" s="205">
        <f>Plan1!I34</f>
        <v>84334.34</v>
      </c>
      <c r="E13" s="205">
        <f>$D$13*E12</f>
        <v>12650.151</v>
      </c>
      <c r="F13" s="205">
        <f t="shared" ref="F13:I13" si="3">$D$13*F12</f>
        <v>33733.735999999997</v>
      </c>
      <c r="G13" s="205">
        <f t="shared" si="3"/>
        <v>37950.453000000001</v>
      </c>
      <c r="H13" s="205">
        <f t="shared" si="3"/>
        <v>0</v>
      </c>
      <c r="I13" s="205">
        <f t="shared" si="3"/>
        <v>0</v>
      </c>
    </row>
    <row r="14" spans="1:9">
      <c r="A14" s="296">
        <v>5</v>
      </c>
      <c r="B14" s="298" t="s">
        <v>208</v>
      </c>
      <c r="C14" s="204" t="s">
        <v>203</v>
      </c>
      <c r="D14" s="203">
        <f>D15/$D$41</f>
        <v>6.862285283726699E-2</v>
      </c>
      <c r="E14" s="203">
        <v>0</v>
      </c>
      <c r="F14" s="203">
        <v>0.4</v>
      </c>
      <c r="G14" s="203">
        <v>0.6</v>
      </c>
      <c r="H14" s="203"/>
      <c r="I14" s="203"/>
    </row>
    <row r="15" spans="1:9">
      <c r="A15" s="297"/>
      <c r="B15" s="299"/>
      <c r="C15" s="204" t="s">
        <v>204</v>
      </c>
      <c r="D15" s="205">
        <f>Plan1!I58</f>
        <v>16396.3688</v>
      </c>
      <c r="E15" s="205">
        <f>$D$15*E14</f>
        <v>0</v>
      </c>
      <c r="F15" s="205">
        <f t="shared" ref="F15:I15" si="4">$D$15*F14</f>
        <v>6558.5475200000001</v>
      </c>
      <c r="G15" s="205">
        <f t="shared" si="4"/>
        <v>9837.8212800000001</v>
      </c>
      <c r="H15" s="205">
        <f t="shared" si="4"/>
        <v>0</v>
      </c>
      <c r="I15" s="205">
        <f t="shared" si="4"/>
        <v>0</v>
      </c>
    </row>
    <row r="16" spans="1:9">
      <c r="A16" s="296">
        <v>6</v>
      </c>
      <c r="B16" s="298" t="s">
        <v>209</v>
      </c>
      <c r="C16" s="204" t="s">
        <v>203</v>
      </c>
      <c r="D16" s="203">
        <f>D17/$D$41</f>
        <v>0.13821213871409163</v>
      </c>
      <c r="E16" s="203">
        <v>0</v>
      </c>
      <c r="F16" s="203">
        <v>0.6</v>
      </c>
      <c r="G16" s="203">
        <v>0.4</v>
      </c>
      <c r="H16" s="203"/>
      <c r="I16" s="203"/>
    </row>
    <row r="17" spans="1:9">
      <c r="A17" s="297"/>
      <c r="B17" s="299"/>
      <c r="C17" s="204" t="s">
        <v>204</v>
      </c>
      <c r="D17" s="205">
        <f>Plan1!I91</f>
        <v>33023.651819999999</v>
      </c>
      <c r="E17" s="205">
        <f>$D$17*E16</f>
        <v>0</v>
      </c>
      <c r="F17" s="205">
        <f t="shared" ref="F17:I17" si="5">$D$17*F16</f>
        <v>19814.191091999997</v>
      </c>
      <c r="G17" s="205">
        <f t="shared" si="5"/>
        <v>13209.460728</v>
      </c>
      <c r="H17" s="205">
        <f t="shared" si="5"/>
        <v>0</v>
      </c>
      <c r="I17" s="205">
        <f t="shared" si="5"/>
        <v>0</v>
      </c>
    </row>
    <row r="18" spans="1:9">
      <c r="A18" s="296">
        <v>7</v>
      </c>
      <c r="B18" s="298" t="s">
        <v>210</v>
      </c>
      <c r="C18" s="204" t="s">
        <v>203</v>
      </c>
      <c r="D18" s="203">
        <f>D19/$D$41</f>
        <v>3.5520191033388132E-2</v>
      </c>
      <c r="E18" s="203">
        <v>0</v>
      </c>
      <c r="F18" s="203">
        <v>0</v>
      </c>
      <c r="G18" s="203">
        <v>1</v>
      </c>
      <c r="H18" s="203"/>
      <c r="I18" s="203"/>
    </row>
    <row r="19" spans="1:9">
      <c r="A19" s="297"/>
      <c r="B19" s="299"/>
      <c r="C19" s="204" t="s">
        <v>204</v>
      </c>
      <c r="D19" s="205">
        <f>Plan1!I106</f>
        <v>8487</v>
      </c>
      <c r="E19" s="205">
        <f>$D$19*E18</f>
        <v>0</v>
      </c>
      <c r="F19" s="205">
        <f t="shared" ref="F19:I19" si="6">$D$19*F18</f>
        <v>0</v>
      </c>
      <c r="G19" s="205">
        <f t="shared" si="6"/>
        <v>8487</v>
      </c>
      <c r="H19" s="205">
        <f t="shared" si="6"/>
        <v>0</v>
      </c>
      <c r="I19" s="205">
        <f t="shared" si="6"/>
        <v>0</v>
      </c>
    </row>
    <row r="20" spans="1:9">
      <c r="A20" s="296"/>
      <c r="B20" s="298"/>
      <c r="C20" s="204"/>
      <c r="D20" s="203"/>
      <c r="E20" s="203"/>
      <c r="F20" s="203"/>
      <c r="G20" s="203"/>
      <c r="H20" s="203"/>
      <c r="I20" s="203"/>
    </row>
    <row r="21" spans="1:9">
      <c r="A21" s="297"/>
      <c r="B21" s="299"/>
      <c r="C21" s="204"/>
      <c r="D21" s="205"/>
      <c r="E21" s="205"/>
      <c r="F21" s="205"/>
      <c r="G21" s="205"/>
      <c r="H21" s="205">
        <f t="shared" ref="H21:I21" si="7">$D$21*H20</f>
        <v>0</v>
      </c>
      <c r="I21" s="205">
        <f t="shared" si="7"/>
        <v>0</v>
      </c>
    </row>
    <row r="22" spans="1:9">
      <c r="A22" s="296"/>
      <c r="B22" s="298" t="s">
        <v>212</v>
      </c>
      <c r="C22" s="204" t="s">
        <v>203</v>
      </c>
      <c r="D22" s="203"/>
      <c r="E22" s="203"/>
      <c r="F22" s="203"/>
      <c r="G22" s="203"/>
      <c r="H22" s="203"/>
      <c r="I22" s="203"/>
    </row>
    <row r="23" spans="1:9">
      <c r="A23" s="297"/>
      <c r="B23" s="299"/>
      <c r="C23" s="204" t="s">
        <v>204</v>
      </c>
      <c r="D23" s="205">
        <f>D7+D9+D11+D13+D15+D17+D19</f>
        <v>191147.62062</v>
      </c>
      <c r="E23" s="205">
        <f>E7+E9+E11+E13+E15+E17+E19+E21</f>
        <v>33737.612999999998</v>
      </c>
      <c r="F23" s="205">
        <f>F7+F9+F11+F13+F15+F17+F19</f>
        <v>72028.816611999995</v>
      </c>
      <c r="G23" s="205">
        <f>G7+G9+G11+G13+G15+G17+G19</f>
        <v>85381.191008000009</v>
      </c>
      <c r="H23" s="205">
        <f t="shared" ref="H23:I23" si="8">$D$23*H22</f>
        <v>0</v>
      </c>
      <c r="I23" s="205">
        <f t="shared" si="8"/>
        <v>0</v>
      </c>
    </row>
    <row r="24" spans="1:9">
      <c r="A24" s="296"/>
      <c r="B24" s="298" t="s">
        <v>213</v>
      </c>
      <c r="C24" s="204" t="s">
        <v>203</v>
      </c>
      <c r="D24" s="206"/>
      <c r="E24" s="203"/>
      <c r="F24" s="203"/>
      <c r="G24" s="203"/>
      <c r="H24" s="203"/>
      <c r="I24" s="203"/>
    </row>
    <row r="25" spans="1:9">
      <c r="A25" s="297"/>
      <c r="B25" s="299"/>
      <c r="C25" s="204" t="s">
        <v>204</v>
      </c>
      <c r="D25" s="205">
        <v>46122.1175</v>
      </c>
      <c r="E25" s="205">
        <f>E23*0.25</f>
        <v>8434.4032499999994</v>
      </c>
      <c r="F25" s="205">
        <f>F23*0.25</f>
        <v>18007.204152999999</v>
      </c>
      <c r="G25" s="205">
        <f>G23*0.25</f>
        <v>21345.297752000002</v>
      </c>
      <c r="H25" s="205">
        <f t="shared" ref="H25:I25" si="9">$D$25*H24</f>
        <v>0</v>
      </c>
      <c r="I25" s="205">
        <f t="shared" si="9"/>
        <v>0</v>
      </c>
    </row>
    <row r="26" spans="1:9" hidden="1">
      <c r="A26" s="296"/>
      <c r="B26" s="298"/>
      <c r="C26" s="204" t="s">
        <v>203</v>
      </c>
      <c r="D26" s="203"/>
      <c r="E26" s="203"/>
      <c r="F26" s="203"/>
      <c r="G26" s="203"/>
      <c r="H26" s="203"/>
      <c r="I26" s="203"/>
    </row>
    <row r="27" spans="1:9" hidden="1">
      <c r="A27" s="297"/>
      <c r="B27" s="299"/>
      <c r="C27" s="204" t="s">
        <v>204</v>
      </c>
      <c r="D27" s="205"/>
      <c r="E27" s="205"/>
      <c r="F27" s="205"/>
      <c r="G27" s="205"/>
      <c r="H27" s="205">
        <f t="shared" ref="H27:I27" si="10">$D$27*H26</f>
        <v>0</v>
      </c>
      <c r="I27" s="205">
        <f t="shared" si="10"/>
        <v>0</v>
      </c>
    </row>
    <row r="28" spans="1:9" hidden="1">
      <c r="A28" s="296"/>
      <c r="B28" s="298"/>
      <c r="C28" s="204" t="s">
        <v>203</v>
      </c>
      <c r="D28" s="203"/>
      <c r="E28" s="203"/>
      <c r="F28" s="203"/>
      <c r="G28" s="203"/>
      <c r="H28" s="203"/>
      <c r="I28" s="203"/>
    </row>
    <row r="29" spans="1:9" hidden="1">
      <c r="A29" s="297"/>
      <c r="B29" s="299"/>
      <c r="C29" s="204" t="s">
        <v>204</v>
      </c>
      <c r="D29" s="205"/>
      <c r="E29" s="205"/>
      <c r="F29" s="205"/>
      <c r="G29" s="205"/>
      <c r="H29" s="205">
        <f t="shared" ref="H29:I29" si="11">$D$29*H28</f>
        <v>0</v>
      </c>
      <c r="I29" s="205">
        <f t="shared" si="11"/>
        <v>0</v>
      </c>
    </row>
    <row r="30" spans="1:9" hidden="1">
      <c r="A30" s="296"/>
      <c r="B30" s="298"/>
      <c r="C30" s="204" t="s">
        <v>203</v>
      </c>
      <c r="D30" s="203"/>
      <c r="E30" s="203"/>
      <c r="F30" s="203"/>
      <c r="G30" s="203"/>
      <c r="H30" s="203"/>
      <c r="I30" s="203"/>
    </row>
    <row r="31" spans="1:9" hidden="1">
      <c r="A31" s="297"/>
      <c r="B31" s="299"/>
      <c r="C31" s="204" t="s">
        <v>204</v>
      </c>
      <c r="D31" s="205"/>
      <c r="E31" s="205"/>
      <c r="F31" s="205"/>
      <c r="G31" s="205"/>
      <c r="H31" s="205">
        <f t="shared" ref="H31:I31" si="12">$D$31*H30</f>
        <v>0</v>
      </c>
      <c r="I31" s="205">
        <f t="shared" si="12"/>
        <v>0</v>
      </c>
    </row>
    <row r="32" spans="1:9" hidden="1">
      <c r="A32" s="296"/>
      <c r="B32" s="298"/>
      <c r="C32" s="204" t="s">
        <v>203</v>
      </c>
      <c r="D32" s="203"/>
      <c r="E32" s="203"/>
      <c r="F32" s="203"/>
      <c r="G32" s="203"/>
      <c r="H32" s="203"/>
      <c r="I32" s="203"/>
    </row>
    <row r="33" spans="1:9" hidden="1">
      <c r="A33" s="297"/>
      <c r="B33" s="299"/>
      <c r="C33" s="204" t="s">
        <v>204</v>
      </c>
      <c r="D33" s="205"/>
      <c r="E33" s="205"/>
      <c r="F33" s="205"/>
      <c r="G33" s="205"/>
      <c r="H33" s="205">
        <f t="shared" ref="H33:I33" si="13">$D$33*H32</f>
        <v>0</v>
      </c>
      <c r="I33" s="205">
        <f t="shared" si="13"/>
        <v>0</v>
      </c>
    </row>
    <row r="34" spans="1:9" hidden="1">
      <c r="A34" s="296"/>
      <c r="B34" s="298"/>
      <c r="C34" s="204" t="s">
        <v>203</v>
      </c>
      <c r="D34" s="203"/>
      <c r="E34" s="203"/>
      <c r="F34" s="203"/>
      <c r="G34" s="203"/>
      <c r="H34" s="203"/>
      <c r="I34" s="203"/>
    </row>
    <row r="35" spans="1:9" hidden="1">
      <c r="A35" s="297"/>
      <c r="B35" s="299"/>
      <c r="C35" s="204" t="s">
        <v>204</v>
      </c>
      <c r="D35" s="205"/>
      <c r="E35" s="205"/>
      <c r="F35" s="205"/>
      <c r="G35" s="205"/>
      <c r="H35" s="205">
        <f t="shared" ref="H35:I35" si="14">$D$35*H34</f>
        <v>0</v>
      </c>
      <c r="I35" s="205">
        <f t="shared" si="14"/>
        <v>0</v>
      </c>
    </row>
    <row r="36" spans="1:9" hidden="1">
      <c r="A36" s="296"/>
      <c r="B36" s="298"/>
      <c r="C36" s="204" t="s">
        <v>203</v>
      </c>
      <c r="D36" s="203"/>
      <c r="E36" s="203"/>
      <c r="F36" s="203"/>
      <c r="G36" s="203"/>
      <c r="H36" s="203"/>
      <c r="I36" s="203"/>
    </row>
    <row r="37" spans="1:9" hidden="1">
      <c r="A37" s="297"/>
      <c r="B37" s="299"/>
      <c r="C37" s="204" t="s">
        <v>204</v>
      </c>
      <c r="D37" s="205"/>
      <c r="E37" s="205"/>
      <c r="F37" s="205"/>
      <c r="G37" s="205"/>
      <c r="H37" s="205">
        <f t="shared" ref="H37:I37" si="15">$D$37*H36</f>
        <v>0</v>
      </c>
      <c r="I37" s="205">
        <f t="shared" si="15"/>
        <v>0</v>
      </c>
    </row>
    <row r="38" spans="1:9" hidden="1">
      <c r="A38" s="300">
        <v>5</v>
      </c>
      <c r="B38" s="301"/>
      <c r="C38" s="202" t="s">
        <v>203</v>
      </c>
      <c r="D38" s="203"/>
      <c r="E38" s="203"/>
      <c r="F38" s="203"/>
      <c r="G38" s="203"/>
      <c r="H38" s="203"/>
      <c r="I38" s="203"/>
    </row>
    <row r="39" spans="1:9" hidden="1">
      <c r="A39" s="297"/>
      <c r="B39" s="302"/>
      <c r="C39" s="204" t="s">
        <v>204</v>
      </c>
      <c r="D39" s="205"/>
      <c r="E39" s="205"/>
      <c r="F39" s="205"/>
      <c r="G39" s="205"/>
      <c r="H39" s="205">
        <f t="shared" ref="H39:I39" si="16">$D$39*H38</f>
        <v>0</v>
      </c>
      <c r="I39" s="205">
        <f t="shared" si="16"/>
        <v>0</v>
      </c>
    </row>
    <row r="40" spans="1:9">
      <c r="A40" s="303" t="s">
        <v>19</v>
      </c>
      <c r="B40" s="304"/>
      <c r="C40" s="207" t="s">
        <v>203</v>
      </c>
      <c r="D40" s="208"/>
      <c r="E40" s="208">
        <f>E41/$D$41</f>
        <v>0.17650030322412497</v>
      </c>
      <c r="F40" s="208">
        <f t="shared" ref="F40:G40" si="17">F41/$D$41</f>
        <v>0.37682298308694478</v>
      </c>
      <c r="G40" s="208">
        <f t="shared" si="17"/>
        <v>0.4466767136889303</v>
      </c>
      <c r="H40" s="208"/>
      <c r="I40" s="208"/>
    </row>
    <row r="41" spans="1:9">
      <c r="A41" s="305"/>
      <c r="B41" s="306"/>
      <c r="C41" s="209" t="s">
        <v>204</v>
      </c>
      <c r="D41" s="210">
        <f>D23*1.25</f>
        <v>238934.52577499999</v>
      </c>
      <c r="E41" s="211">
        <f>E23+E25</f>
        <v>42172.016250000001</v>
      </c>
      <c r="F41" s="211">
        <f>F23+F25</f>
        <v>90036.020764999994</v>
      </c>
      <c r="G41" s="211">
        <f>G23+G25</f>
        <v>106726.48876000001</v>
      </c>
      <c r="H41" s="211">
        <f t="shared" ref="H41:I41" si="18">H7+H9+H11+H13+H15+H17+H19+H21+H23+H25+H27+H29+H31+H33+H35+H39+H37</f>
        <v>0</v>
      </c>
      <c r="I41" s="211">
        <f t="shared" si="18"/>
        <v>0</v>
      </c>
    </row>
    <row r="42" spans="1:9">
      <c r="A42" s="294"/>
      <c r="B42" s="295"/>
      <c r="C42" s="295"/>
      <c r="D42" s="295"/>
      <c r="E42" s="295"/>
      <c r="F42" s="295"/>
      <c r="G42" s="295"/>
      <c r="H42" s="295"/>
      <c r="I42" s="295"/>
    </row>
    <row r="43" spans="1:9">
      <c r="A43" s="212"/>
      <c r="B43" s="213"/>
      <c r="C43" s="213"/>
      <c r="D43" s="213"/>
      <c r="E43" s="213"/>
      <c r="F43" s="213"/>
      <c r="G43" s="213"/>
      <c r="H43" s="213"/>
      <c r="I43" s="214" t="s">
        <v>211</v>
      </c>
    </row>
    <row r="44" spans="1:9">
      <c r="A44" s="215"/>
      <c r="B44" s="216"/>
      <c r="C44" s="216"/>
      <c r="D44" s="216"/>
      <c r="E44" s="216"/>
      <c r="F44" s="216"/>
      <c r="G44" s="216"/>
      <c r="H44" s="216"/>
      <c r="I44" s="217"/>
    </row>
    <row r="45" spans="1:9">
      <c r="A45" s="215"/>
      <c r="B45" s="216"/>
      <c r="C45" s="218"/>
      <c r="D45" s="218"/>
      <c r="E45" s="219"/>
      <c r="F45" s="219"/>
      <c r="G45" s="219"/>
      <c r="H45" s="219"/>
      <c r="I45" s="219"/>
    </row>
    <row r="46" spans="1:9" ht="16.5" thickBot="1">
      <c r="A46" s="220"/>
      <c r="B46" s="221"/>
      <c r="C46" s="222"/>
      <c r="D46" s="222"/>
      <c r="E46" s="223"/>
      <c r="F46" s="223"/>
      <c r="G46" s="223"/>
      <c r="H46" s="223"/>
      <c r="I46" s="223"/>
    </row>
    <row r="48" spans="1:9">
      <c r="D48" s="225"/>
    </row>
    <row r="49" spans="6:7">
      <c r="F49" s="225"/>
      <c r="G49" s="226"/>
    </row>
    <row r="51" spans="6:7">
      <c r="G51" s="224"/>
    </row>
  </sheetData>
  <mergeCells count="42">
    <mergeCell ref="A4:I4"/>
    <mergeCell ref="A1:I1"/>
    <mergeCell ref="A2:E2"/>
    <mergeCell ref="H2:I2"/>
    <mergeCell ref="A3:E3"/>
    <mergeCell ref="F3:I3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42:I42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B4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Tassiana Duarte da Rocha</dc:creator>
  <cp:lastModifiedBy>Ana Carolina de Azeredo Pugliese</cp:lastModifiedBy>
  <dcterms:created xsi:type="dcterms:W3CDTF">2018-09-25T18:23:05Z</dcterms:created>
  <dcterms:modified xsi:type="dcterms:W3CDTF">2018-11-27T16:39:54Z</dcterms:modified>
</cp:coreProperties>
</file>