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PROJETOS 2020\GUARITA\"/>
    </mc:Choice>
  </mc:AlternateContent>
  <bookViews>
    <workbookView xWindow="0" yWindow="0" windowWidth="20490" windowHeight="7740" tabRatio="529"/>
  </bookViews>
  <sheets>
    <sheet name="PAVIMENTAÇÃO" sheetId="23" r:id="rId1"/>
    <sheet name="CRONOGRAMA" sheetId="4" r:id="rId2"/>
  </sheets>
  <definedNames>
    <definedName name="_xlnm._FilterDatabase" localSheetId="0" hidden="1">PAVIMENTAÇÃO!#REF!</definedName>
    <definedName name="_xlnm.Print_Area" localSheetId="1">CRONOGRAMA!$A$1:$I$11</definedName>
    <definedName name="_xlnm.Print_Area" localSheetId="0">PAVIMENTAÇÃO!$A$1:$I$45</definedName>
    <definedName name="_xlnm.Print_Titles" localSheetId="1">CRONOGRAMA!$A:$C,CRONOGRAMA!$1:$3</definedName>
    <definedName name="_xlnm.Print_Titles" localSheetId="0">PAVIMENTAÇÃO!$1:$4</definedName>
  </definedNames>
  <calcPr calcId="152511"/>
  <fileRecoveryPr autoRecover="0"/>
</workbook>
</file>

<file path=xl/calcChain.xml><?xml version="1.0" encoding="utf-8"?>
<calcChain xmlns="http://schemas.openxmlformats.org/spreadsheetml/2006/main">
  <c r="K15" i="23" l="1"/>
  <c r="J45" i="23" l="1"/>
  <c r="K7" i="23"/>
  <c r="E9" i="4"/>
  <c r="F9" i="4"/>
  <c r="G9" i="4"/>
  <c r="H9" i="4"/>
  <c r="I9" i="4"/>
  <c r="J9" i="4"/>
  <c r="K9" i="4"/>
  <c r="L9" i="4"/>
  <c r="D9" i="4"/>
  <c r="L8" i="23"/>
  <c r="L10" i="23"/>
  <c r="L11" i="23"/>
  <c r="L12" i="23"/>
  <c r="L13" i="23"/>
  <c r="L14" i="23"/>
  <c r="L16" i="23"/>
  <c r="L17" i="23"/>
  <c r="L18" i="23"/>
  <c r="L19" i="23"/>
  <c r="L20" i="23"/>
  <c r="L22" i="23"/>
  <c r="L23" i="23"/>
  <c r="L24" i="23"/>
  <c r="L25" i="23"/>
  <c r="L27" i="23"/>
  <c r="L28" i="23"/>
  <c r="L29" i="23"/>
  <c r="L31" i="23"/>
  <c r="L32" i="23"/>
  <c r="L33" i="23"/>
  <c r="L35" i="23"/>
  <c r="L36" i="23"/>
  <c r="L37" i="23"/>
  <c r="L38" i="23"/>
  <c r="L39" i="23"/>
  <c r="L40" i="23"/>
  <c r="L42" i="23"/>
  <c r="L43" i="23"/>
  <c r="L44" i="23"/>
  <c r="L7" i="23"/>
  <c r="K8" i="23"/>
  <c r="M8" i="23" s="1"/>
  <c r="K10" i="23"/>
  <c r="K11" i="23"/>
  <c r="M11" i="23" s="1"/>
  <c r="K12" i="23"/>
  <c r="M12" i="23" s="1"/>
  <c r="K13" i="23"/>
  <c r="M13" i="23" s="1"/>
  <c r="K14" i="23"/>
  <c r="M14" i="23" s="1"/>
  <c r="K16" i="23"/>
  <c r="M16" i="23" s="1"/>
  <c r="K17" i="23"/>
  <c r="M17" i="23" s="1"/>
  <c r="K18" i="23"/>
  <c r="M18" i="23" s="1"/>
  <c r="K19" i="23"/>
  <c r="M19" i="23" s="1"/>
  <c r="K20" i="23"/>
  <c r="M20" i="23" s="1"/>
  <c r="K22" i="23"/>
  <c r="M22" i="23" s="1"/>
  <c r="K23" i="23"/>
  <c r="M23" i="23" s="1"/>
  <c r="K24" i="23"/>
  <c r="M24" i="23" s="1"/>
  <c r="K25" i="23"/>
  <c r="M25" i="23" s="1"/>
  <c r="K27" i="23"/>
  <c r="K28" i="23"/>
  <c r="M28" i="23" s="1"/>
  <c r="K29" i="23"/>
  <c r="M29" i="23" s="1"/>
  <c r="K31" i="23"/>
  <c r="K32" i="23"/>
  <c r="M32" i="23" s="1"/>
  <c r="K33" i="23"/>
  <c r="M33" i="23" s="1"/>
  <c r="K35" i="23"/>
  <c r="M35" i="23" s="1"/>
  <c r="K36" i="23"/>
  <c r="M36" i="23" s="1"/>
  <c r="K37" i="23"/>
  <c r="M37" i="23" s="1"/>
  <c r="K38" i="23"/>
  <c r="M38" i="23" s="1"/>
  <c r="K39" i="23"/>
  <c r="M39" i="23" s="1"/>
  <c r="K40" i="23"/>
  <c r="M40" i="23" s="1"/>
  <c r="K42" i="23"/>
  <c r="K43" i="23"/>
  <c r="M43" i="23" s="1"/>
  <c r="K44" i="23"/>
  <c r="M44" i="23" s="1"/>
  <c r="C4" i="4" l="1"/>
  <c r="M10" i="23"/>
  <c r="C5" i="4"/>
  <c r="M27" i="23"/>
  <c r="C6" i="4"/>
  <c r="M31" i="23"/>
  <c r="C7" i="4"/>
  <c r="C8" i="4"/>
  <c r="M7" i="23"/>
  <c r="K45" i="23"/>
  <c r="H31" i="23"/>
  <c r="I31" i="23" s="1"/>
  <c r="H32" i="23"/>
  <c r="I32" i="23" s="1"/>
  <c r="H33" i="23"/>
  <c r="I33" i="23" s="1"/>
  <c r="H30" i="23" l="1"/>
  <c r="F42" i="23" l="1"/>
  <c r="M42" i="23" s="1"/>
  <c r="M45" i="23" s="1"/>
  <c r="L45" i="23" s="1"/>
  <c r="H11" i="23"/>
  <c r="I11" i="23" s="1"/>
  <c r="H43" i="23" l="1"/>
  <c r="I43" i="23" s="1"/>
  <c r="H44" i="23"/>
  <c r="I44" i="23" s="1"/>
  <c r="I41" i="23"/>
  <c r="H42" i="23"/>
  <c r="I42" i="23" l="1"/>
  <c r="B8" i="4"/>
  <c r="B6" i="4"/>
  <c r="B5" i="4"/>
  <c r="B4" i="4"/>
  <c r="H24" i="23"/>
  <c r="I24" i="23" s="1"/>
  <c r="H23" i="23"/>
  <c r="I23" i="23" s="1"/>
  <c r="H22" i="23"/>
  <c r="I22" i="23" s="1"/>
  <c r="H17" i="23" l="1"/>
  <c r="I17" i="23" s="1"/>
  <c r="H29" i="23"/>
  <c r="I29" i="23" s="1"/>
  <c r="H19" i="23"/>
  <c r="I19" i="23" s="1"/>
  <c r="H38" i="23"/>
  <c r="I38" i="23" s="1"/>
  <c r="H37" i="23"/>
  <c r="I37" i="23" s="1"/>
  <c r="H25" i="23"/>
  <c r="I25" i="23" s="1"/>
  <c r="H18" i="23" l="1"/>
  <c r="I18" i="23" s="1"/>
  <c r="H39" i="23"/>
  <c r="I39" i="23" s="1"/>
  <c r="H40" i="23"/>
  <c r="I40" i="23" s="1"/>
  <c r="H36" i="23"/>
  <c r="I36" i="23" s="1"/>
  <c r="H35" i="23"/>
  <c r="I35" i="23" s="1"/>
  <c r="H28" i="23"/>
  <c r="I28" i="23" s="1"/>
  <c r="H27" i="23"/>
  <c r="I27" i="23" s="1"/>
  <c r="H20" i="23"/>
  <c r="I20" i="23" s="1"/>
  <c r="H16" i="23"/>
  <c r="I16" i="23" s="1"/>
  <c r="H14" i="23"/>
  <c r="I14" i="23" s="1"/>
  <c r="H12" i="23"/>
  <c r="I12" i="23" s="1"/>
  <c r="H13" i="23"/>
  <c r="I13" i="23" s="1"/>
  <c r="H10" i="23"/>
  <c r="I10" i="23" s="1"/>
  <c r="H8" i="23"/>
  <c r="I8" i="23" s="1"/>
  <c r="H7" i="23"/>
  <c r="I7" i="23" s="1"/>
  <c r="H15" i="23" l="1"/>
  <c r="H34" i="23"/>
  <c r="H6" i="23"/>
  <c r="H9" i="23"/>
  <c r="I15" i="23" l="1"/>
  <c r="I45" i="23" l="1"/>
  <c r="C9" i="4" l="1"/>
  <c r="D10" i="4" s="1"/>
  <c r="E10" i="4" s="1"/>
  <c r="F10" i="4" s="1"/>
  <c r="G10" i="4" s="1"/>
  <c r="H10" i="4" s="1"/>
  <c r="I10" i="4" s="1"/>
  <c r="J10" i="4" s="1"/>
  <c r="K10" i="4" s="1"/>
  <c r="L10" i="4" s="1"/>
</calcChain>
</file>

<file path=xl/sharedStrings.xml><?xml version="1.0" encoding="utf-8"?>
<sst xmlns="http://schemas.openxmlformats.org/spreadsheetml/2006/main" count="174" uniqueCount="124">
  <si>
    <t>ITEM</t>
  </si>
  <si>
    <t>CÓDIGO</t>
  </si>
  <si>
    <t>FONTE</t>
  </si>
  <si>
    <t>UNID.</t>
  </si>
  <si>
    <t>QUANT.</t>
  </si>
  <si>
    <t>VALOR (R$)</t>
  </si>
  <si>
    <t>1.1</t>
  </si>
  <si>
    <t>2.1</t>
  </si>
  <si>
    <t>3.1</t>
  </si>
  <si>
    <t>m³</t>
  </si>
  <si>
    <t>4.1</t>
  </si>
  <si>
    <t>SINAPI</t>
  </si>
  <si>
    <t>m²</t>
  </si>
  <si>
    <t>4.2</t>
  </si>
  <si>
    <t>4.3</t>
  </si>
  <si>
    <t>m</t>
  </si>
  <si>
    <t>3.2</t>
  </si>
  <si>
    <t>2.2</t>
  </si>
  <si>
    <t>PR. UNIT.(R$) COM BDI</t>
  </si>
  <si>
    <t>2.3</t>
  </si>
  <si>
    <t>1.2</t>
  </si>
  <si>
    <t>DESCRIÇÃO</t>
  </si>
  <si>
    <t>TOTAL</t>
  </si>
  <si>
    <t>1º MÊS</t>
  </si>
  <si>
    <t>2º MÊS</t>
  </si>
  <si>
    <t>3º MÊS</t>
  </si>
  <si>
    <t>4º MÊS</t>
  </si>
  <si>
    <t>5º MÊS</t>
  </si>
  <si>
    <t>6º MÊS</t>
  </si>
  <si>
    <t>TOTAL COM BDI</t>
  </si>
  <si>
    <t>SALDO ACUMULADO</t>
  </si>
  <si>
    <t>M</t>
  </si>
  <si>
    <t>M3</t>
  </si>
  <si>
    <t>BASE SINAPI:</t>
  </si>
  <si>
    <t xml:space="preserve"> BDI: </t>
  </si>
  <si>
    <t>TRANSPORTE COM CAMINHÃO BASCULANTE 6 M3 EM RODOVIA PAVIMENTADA, DMT 800 A 1.000 M</t>
  </si>
  <si>
    <t>m3</t>
  </si>
  <si>
    <t>M²</t>
  </si>
  <si>
    <t>H</t>
  </si>
  <si>
    <t>2.4</t>
  </si>
  <si>
    <t>3.3</t>
  </si>
  <si>
    <t>3.4</t>
  </si>
  <si>
    <t>locação da obra</t>
  </si>
  <si>
    <t>MERCADO</t>
  </si>
  <si>
    <t>UM</t>
  </si>
  <si>
    <t>3.5</t>
  </si>
  <si>
    <t>3.6</t>
  </si>
  <si>
    <t>M³</t>
  </si>
  <si>
    <t xml:space="preserve">GUIA (MEIO-FIO) CONCRETO, MOLDADA  IN LOCO  EM TRECHO RETO COM EXTRUSORA, 14 CM BASE X 30 CM ALTURA. AF_06/2016 </t>
  </si>
  <si>
    <t xml:space="preserve">GUIA (MEIO-FIO) CONCRETO, MOLDADA  IN LOCO  EM TRECHO CURVO COM EXTRUSORA, 14 CM BASE X 30 CM ALTURA. AF_06/2016 </t>
  </si>
  <si>
    <t>UNID</t>
  </si>
  <si>
    <t xml:space="preserve">DESCRIÇÃO DOS SERVIÇOS </t>
  </si>
  <si>
    <t>PR. UNIT.(R$) SEM BDI</t>
  </si>
  <si>
    <t>DRENAGEM</t>
  </si>
  <si>
    <t>20,34%</t>
  </si>
  <si>
    <t>SERVENTE COM ENCARGOS COMPLEMENTARES</t>
  </si>
  <si>
    <t>DESMATAMENTO E LIMPEZA MECANIZADA DE TERRENO COM REMOÇÃO DE CAMADA VEGETAL, UTILIZANDO TRATOR DE ESTEIRAS</t>
  </si>
  <si>
    <t>73859/001</t>
  </si>
  <si>
    <t>EXECUÇÃO DE VIA EM  PISO INTERTRAVADO, COM BLOCO RETANG COR NATURAL E 20 X 10 ESPESSURA 10 CM</t>
  </si>
  <si>
    <t xml:space="preserve">LOCAÇÃO </t>
  </si>
  <si>
    <t>TOPOGRAFO</t>
  </si>
  <si>
    <t>CUSTO ITEM 2 COM BDI INCLUSO</t>
  </si>
  <si>
    <t>PAVIMENTAÇÃO COM MEIO-FIO</t>
  </si>
  <si>
    <t>3.7</t>
  </si>
  <si>
    <t>3.8</t>
  </si>
  <si>
    <t>ESCAVACAO MECANICA CAMPO ABERTO EM SOLO EXCETO ROCHA ATE 2,00M PROFUDIDADE</t>
  </si>
  <si>
    <t xml:space="preserve">TERRAPLANAGEM </t>
  </si>
  <si>
    <t>EXECUÇÃO DE PASSEIO EM PISO INTERTRAVADO, COM BLOCO RETANGULAR COR NATURAL DE 20 X 10 CM, ESPESSURA 6 CM. AF_12/2015</t>
  </si>
  <si>
    <t>CAIXA PARA RALO C OM GRELHA FOFO 135 KG DE ALVENARIA TIJOLO MACICO (7X10X20) PAREDES DE UMA VEZ (0.20 M) DE 0.90X1.20X1.50 M (EXTERNA) COM ARGAMASSA 1:4 CIMENTO:AREIA, BASE CONC FCK=10 MPA, EXCLUSIVE ESCAVACAO E REATERRO.</t>
  </si>
  <si>
    <t>LOCAÇÃO DE PAVIMENTAÇÃO. AF_10/2018</t>
  </si>
  <si>
    <t>EXECUÇÃO E COMPACTAÇÃO DE BASE E OU SUB-BASE PARA PAVIMENTAÇÃO DE SOLO (PREDOMINANTEMENTE ARGILOSO) BRITA - 50/50 - EXCLUSIVE SOLO, ESCAVAÇÃO, CARGA E TRANSPORTE. AF_11/2019</t>
  </si>
  <si>
    <t>BOCA DE LOBO EM ALVENARIA TIJOLO MACICO, REVESTIDA C/ ARGAMASSA DE CIM ENTO E AREIA 1:3, SOBRE LASTRO DE CONCRETO 10CM E TAMPA DE CONCRETO ARMADO</t>
  </si>
  <si>
    <t xml:space="preserve">EXECUCAO DE DRENO COM MANTA GEOTEXTIL 200 G/M2 </t>
  </si>
  <si>
    <t xml:space="preserve">73881/001 </t>
  </si>
  <si>
    <t>GUIA (MEIO-FIO) E SARJETA CONJUGADOS DE CONCRETO, MOLDADA  IN LOCO  EM   TRECHO RETO COM EXTRUSORA, 45 CM BASE (15 CM BASE DA GUIA + 30 CM BAS
E DA SARJETA) X 22 CM ALTURA. AF_06/2016</t>
  </si>
  <si>
    <t>GUIA (MEIO-FIO) E SARJETA CONJUGADOS DE CONCRETO, MOLDADA  IN LOCO  EM    TRECHO CURVO COM EXTRUSORA, 45 CM BASE (15 CM BASE DA GUIA + 30 CM BASE DA SARJETA) X 22 CM ALTURA. AF_06/2016</t>
  </si>
  <si>
    <t>EXTENSÃO DA CANALETA DE DRENAGEM 
ENTRE CALÇADA E RUA E NO ESTACIONAMENTO</t>
  </si>
  <si>
    <t>CALHA/CANALETA DE CONCRETO SIMPLES TIPO MEIA CANA D = 30 PARA AGUA PLUVIAL</t>
  </si>
  <si>
    <t>GRELHA DE CONCRETO 0,70 X 0,45</t>
  </si>
  <si>
    <r>
      <t xml:space="preserve">ALVENARIA DE BLOCOS DE CONCRETO ESTRUTURAL 14X19X29 CM, (ESPESSURA 14 
CM), FBK = 4,5 MPA, PARA PAREDES COM ÁREA LÍQUIDA MAIOR OU IGUAL A 6M², SEM VÃOS, UTILIZANDO COLHER DE PEDREIRO. AF_12/2014 - </t>
    </r>
    <r>
      <rPr>
        <sz val="11"/>
        <color rgb="FFFF0000"/>
        <rFont val="Calibri"/>
        <family val="2"/>
        <scheme val="minor"/>
      </rPr>
      <t>M2 CR 78,29</t>
    </r>
  </si>
  <si>
    <t>ITEM 2 :  PAVIMENTAÇÃO</t>
  </si>
  <si>
    <t xml:space="preserve"> 75029/001 </t>
  </si>
  <si>
    <t>TUBO PVC CORRUGADO RIGIDO PERFURADO DN 150 PARA DRENAGEM - FORNECIMENTO E INSTALACAO</t>
  </si>
  <si>
    <t xml:space="preserve">REATERRO MANUAL DE VALAS COM COMPACTAÇÃO MECANIZADA. AF_04/2016         
 </t>
  </si>
  <si>
    <t>ESCAVAÇÃO MECANIZADA DE VALA COM PROF. ATÉ 1,5 M (MÉDIA ENTRE MONTANTE   E JUSANTE/UMA COMPOSIÇÃO POR TRECHO), COM RETROESCAVADEIRA (0,26 M3/8 8 HP), LARG. MENOR QUE 0,8 M, EM SOLO DE 1A CATEGORIA, EM LOCAIS COM A
LTO NÍVEL DE INTERFERÊNCIA. AF_01/2015</t>
  </si>
  <si>
    <t>PEDRA BRITADA Nº 2</t>
  </si>
  <si>
    <t>7º MÊS</t>
  </si>
  <si>
    <t>8º MÊS</t>
  </si>
  <si>
    <t>9º MÊS</t>
  </si>
  <si>
    <t>Rebaixamento de Guias</t>
  </si>
  <si>
    <t>Rebaixamento de guias - rampas de acessibilidade</t>
  </si>
  <si>
    <t>PEDREIRO COM ENCARGOS COMPLEMENTARES H C 27,83</t>
  </si>
  <si>
    <t>SERVENTE COM ENCARGOS COMPLEMENTARES H C 21,67</t>
  </si>
  <si>
    <t>CONCRETO USINADO BOMBEAVEL, CLASSE DE RESISTENCIA C20, COM BRITA 0 E 1, SLUMP = M3 240,27
100 +/- 20 MM, EXCLUI SERVICO DE BOMBEAMENTO (NBR 8953)</t>
  </si>
  <si>
    <t>CONTRATAÇÃO DE EMPRESA ESPECIALIZADA PARA A EXECUÇÃO DOS SERVIÇOS DE ENGENHARIA 
PARA PAVIMENTAÇÃO DE VIAS DO CAMPUS PINHEIRAL DO IFRJ</t>
  </si>
  <si>
    <t xml:space="preserve">PEDRA BRITADA OU BICA CORRIDA, NAO CLASSIFICADA (POSTO PEDREIRA/FORNECEDOR, SEM FRETE) </t>
  </si>
  <si>
    <t>2.5</t>
  </si>
  <si>
    <t>CRONOGRAMA FÍSICO FINANCEIRO
CONTRATAÇÃO DE EMPRESA ESPECIALIZADA PARA A EXECUÇÃO DOS SERVIÇOS DE ENGENHARIA 
PARA PAVIMENTAÇÃO DE VIAS DO CAMPUS PINHEIRAL DO IFRJ</t>
  </si>
  <si>
    <t>TUBO, PVC, SOLDÁVEL, DN 25MM, INSTALADO EM RAMAL OU SUB-RAMAL DE ÁGUA  - FORNECIMENTO E INSTALAÇÃO. AF_12/2014</t>
  </si>
  <si>
    <t>COLETOR PREDIAL DE ESGOTO, DA CAIXA ATÉ A REDE (DISTÂNCIA = 8 M, LARGURA DA VALA = 0,65 M), INCLUINDO ESCAVAÇÃO MECANIZADA, PREPARO DE FUNDO
DE VALA E REATERRO COM COMPACTAÇÃO MECANIZADA, TUBO PVC P/ REDE COLETORA ESGOTO JEI DN 100 MM E CONEXÕES - FORNECIMENTO E INSTALAÇÃO. AF_03 /2016</t>
  </si>
  <si>
    <t>3.9</t>
  </si>
  <si>
    <t>3.10</t>
  </si>
  <si>
    <t xml:space="preserve"> 74166/001 </t>
  </si>
  <si>
    <t>CAIXA DE INSPEÇÃO EM CONCRETO PRÉ-MOLDADO DN 60CM COM TAMPA H= 60CM FORNECIMENTO E INSTALACAO</t>
  </si>
  <si>
    <t>um</t>
  </si>
  <si>
    <t>LASTRO DE CONCRETO MAGRO, APLICADO EM PISOS OU RADIERS, ESPESSURA DE 3  CM. AF_07/2016</t>
  </si>
  <si>
    <t>3.11</t>
  </si>
  <si>
    <t>TRINCHEIRA FILTRANTE</t>
  </si>
  <si>
    <t>REDE COLETORA E ABASTECIMENTO DE AGUA DA GUARITA</t>
  </si>
  <si>
    <t>3.12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</si>
  <si>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</si>
  <si>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</si>
  <si>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</si>
  <si>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</si>
  <si>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</si>
  <si>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</si>
  <si>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</si>
  <si>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</si>
  <si>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</si>
  <si>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REDE COLETORA</t>
  </si>
  <si>
    <t>OFERTA DA EMPRESA 
 INSERIR VALORES NA COLUNA "PR UNIT. (R$) SEM BDI"</t>
  </si>
  <si>
    <t>PREENCHER OS CAMPOS ABAIXO</t>
  </si>
  <si>
    <t xml:space="preserve">CAMPOS COM FÓRMULAS
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</si>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</sst>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#,##0.00&quot; &quot;;&quot; (&quot;#,##0.00&quot;)&quot;;&quot; -&quot;#&quot; &quot;;@&quot; &quot;"/>
    <numFmt numFmtId="167" formatCode="#,##0.00&quot; &quot;;&quot;-&quot;#,##0.00&quot; &quot;;&quot; -&quot;#&quot; &quot;;@&quot; &quot;"/>
    <numFmt numFmtId="168" formatCode="[$R$-416]&quot; &quot;#,##0.00;[Red]&quot;-&quot;[$R$-416]&quot; &quot;#,##0.00"/>
    <numFmt numFmtId="169" formatCode="&quot;R$&quot;\ #,##0.00"/>
    <numFmt numFmtId="170" formatCode="[$-416]mmm\-yy;@"/>
    <numFmt numFmtId="171" formatCode="00000"/>
  </numFmts>
  <fonts count="18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ourier New"/>
      <family val="3"/>
    </font>
    <font>
      <b/>
      <sz val="12"/>
      <name val="Calibri"/>
      <family val="2"/>
      <scheme val="minor"/>
    </font>
    <font>
      <sz val="10"/>
      <name val="Courier New"/>
      <family val="3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4" fillId="0" borderId="0" applyNumberFormat="0" applyBorder="0" applyProtection="0"/>
    <xf numFmtId="0" fontId="4" fillId="0" borderId="0" applyNumberFormat="0" applyBorder="0" applyProtection="0"/>
    <xf numFmtId="166" fontId="4" fillId="0" borderId="0" applyBorder="0" applyProtection="0"/>
    <xf numFmtId="166" fontId="4" fillId="0" borderId="0" applyBorder="0" applyProtection="0"/>
    <xf numFmtId="0" fontId="5" fillId="0" borderId="0" applyNumberFormat="0" applyBorder="0" applyProtection="0"/>
    <xf numFmtId="0" fontId="4" fillId="0" borderId="0" applyNumberFormat="0" applyBorder="0" applyProtection="0"/>
    <xf numFmtId="167" fontId="5" fillId="0" borderId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2" fillId="0" borderId="0"/>
    <xf numFmtId="9" fontId="2" fillId="0" borderId="0" applyFont="0" applyFill="0" applyBorder="0" applyAlignment="0" applyProtection="0"/>
    <xf numFmtId="0" fontId="7" fillId="0" borderId="0" applyNumberFormat="0" applyBorder="0" applyProtection="0"/>
    <xf numFmtId="168" fontId="7" fillId="0" borderId="0" applyBorder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4" fillId="0" borderId="0" applyBorder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10" applyFont="1" applyFill="1" applyAlignment="1">
      <alignment horizontal="center"/>
    </xf>
    <xf numFmtId="0" fontId="2" fillId="0" borderId="0" xfId="10" applyFont="1" applyFill="1" applyBorder="1" applyAlignment="1">
      <alignment horizontal="center"/>
    </xf>
    <xf numFmtId="165" fontId="2" fillId="0" borderId="0" xfId="14" applyFont="1" applyFill="1" applyAlignment="1">
      <alignment horizontal="center" vertical="center"/>
    </xf>
    <xf numFmtId="0" fontId="2" fillId="2" borderId="0" xfId="10" applyFont="1" applyFill="1" applyAlignment="1">
      <alignment horizontal="center" vertical="center"/>
    </xf>
    <xf numFmtId="0" fontId="0" fillId="0" borderId="0" xfId="0"/>
    <xf numFmtId="0" fontId="2" fillId="0" borderId="0" xfId="1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 vertical="center"/>
    </xf>
    <xf numFmtId="165" fontId="2" fillId="0" borderId="0" xfId="14" applyFont="1" applyFill="1" applyBorder="1" applyAlignment="1">
      <alignment horizontal="center" vertical="center"/>
    </xf>
    <xf numFmtId="0" fontId="2" fillId="0" borderId="0" xfId="10" applyFont="1" applyFill="1" applyBorder="1" applyAlignment="1">
      <alignment horizontal="center" vertical="center"/>
    </xf>
    <xf numFmtId="171" fontId="9" fillId="0" borderId="1" xfId="10" applyNumberFormat="1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69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7" fillId="6" borderId="1" xfId="10" applyNumberFormat="1" applyFont="1" applyFill="1" applyBorder="1" applyAlignment="1" applyProtection="1">
      <alignment horizontal="center" vertical="center" wrapText="1"/>
      <protection locked="0"/>
    </xf>
    <xf numFmtId="4" fontId="17" fillId="6" borderId="3" xfId="10" applyNumberFormat="1" applyFont="1" applyFill="1" applyBorder="1" applyAlignment="1" applyProtection="1">
      <alignment horizontal="center" vertical="center" wrapText="1"/>
      <protection locked="0"/>
    </xf>
    <xf numFmtId="4" fontId="17" fillId="6" borderId="5" xfId="10" applyNumberFormat="1" applyFont="1" applyFill="1" applyBorder="1" applyAlignment="1" applyProtection="1">
      <alignment horizontal="center" vertical="center" wrapText="1"/>
      <protection locked="0"/>
    </xf>
    <xf numFmtId="4" fontId="17" fillId="6" borderId="8" xfId="10" applyNumberFormat="1" applyFont="1" applyFill="1" applyBorder="1" applyAlignment="1" applyProtection="1">
      <alignment horizontal="center" vertical="center" wrapText="1"/>
      <protection locked="0"/>
    </xf>
    <xf numFmtId="4" fontId="17" fillId="6" borderId="9" xfId="10" applyNumberFormat="1" applyFont="1" applyFill="1" applyBorder="1" applyAlignment="1" applyProtection="1">
      <alignment horizontal="center" vertical="center" wrapText="1"/>
      <protection locked="0"/>
    </xf>
    <xf numFmtId="4" fontId="17" fillId="6" borderId="10" xfId="10" applyNumberFormat="1" applyFont="1" applyFill="1" applyBorder="1" applyAlignment="1" applyProtection="1">
      <alignment horizontal="center" vertical="center" wrapText="1"/>
      <protection locked="0"/>
    </xf>
    <xf numFmtId="4" fontId="17" fillId="6" borderId="11" xfId="10" applyNumberFormat="1" applyFont="1" applyFill="1" applyBorder="1" applyAlignment="1" applyProtection="1">
      <alignment horizontal="center" vertical="center" wrapText="1"/>
      <protection locked="0"/>
    </xf>
    <xf numFmtId="4" fontId="10" fillId="7" borderId="1" xfId="10" applyNumberFormat="1" applyFont="1" applyFill="1" applyBorder="1" applyAlignment="1" applyProtection="1">
      <alignment horizontal="center" vertical="center" wrapText="1"/>
      <protection locked="0"/>
    </xf>
    <xf numFmtId="4" fontId="10" fillId="6" borderId="1" xfId="10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10" applyFont="1" applyFill="1" applyBorder="1" applyAlignment="1" applyProtection="1">
      <alignment horizontal="center" vertical="center"/>
      <protection locked="0"/>
    </xf>
    <xf numFmtId="164" fontId="10" fillId="5" borderId="1" xfId="10" applyNumberFormat="1" applyFont="1" applyFill="1" applyBorder="1" applyAlignment="1" applyProtection="1">
      <alignment horizontal="left" vertical="center"/>
      <protection locked="0"/>
    </xf>
    <xf numFmtId="49" fontId="10" fillId="3" borderId="2" xfId="10" applyNumberFormat="1" applyFont="1" applyFill="1" applyBorder="1" applyAlignment="1" applyProtection="1">
      <alignment vertical="center" wrapText="1"/>
    </xf>
    <xf numFmtId="49" fontId="10" fillId="3" borderId="6" xfId="10" applyNumberFormat="1" applyFont="1" applyFill="1" applyBorder="1" applyAlignment="1" applyProtection="1">
      <alignment vertical="center" wrapText="1"/>
    </xf>
    <xf numFmtId="49" fontId="10" fillId="3" borderId="6" xfId="10" applyNumberFormat="1" applyFont="1" applyFill="1" applyBorder="1" applyAlignment="1" applyProtection="1">
      <alignment horizontal="center" vertical="center" wrapText="1"/>
    </xf>
    <xf numFmtId="0" fontId="9" fillId="0" borderId="3" xfId="10" applyFont="1" applyFill="1" applyBorder="1" applyAlignment="1" applyProtection="1">
      <alignment vertical="center"/>
    </xf>
    <xf numFmtId="0" fontId="9" fillId="0" borderId="5" xfId="10" applyFont="1" applyFill="1" applyBorder="1" applyAlignment="1" applyProtection="1">
      <alignment vertical="center"/>
    </xf>
    <xf numFmtId="0" fontId="10" fillId="0" borderId="1" xfId="10" applyFont="1" applyFill="1" applyBorder="1" applyAlignment="1" applyProtection="1">
      <alignment horizontal="right"/>
    </xf>
    <xf numFmtId="170" fontId="10" fillId="0" borderId="2" xfId="10" quotePrefix="1" applyNumberFormat="1" applyFont="1" applyFill="1" applyBorder="1" applyAlignment="1" applyProtection="1">
      <alignment horizontal="center" vertical="center" wrapText="1"/>
    </xf>
    <xf numFmtId="170" fontId="10" fillId="0" borderId="7" xfId="10" quotePrefix="1" applyNumberFormat="1" applyFont="1" applyFill="1" applyBorder="1" applyAlignment="1" applyProtection="1">
      <alignment horizontal="center" vertical="center" wrapText="1"/>
    </xf>
    <xf numFmtId="0" fontId="9" fillId="0" borderId="1" xfId="10" applyFont="1" applyFill="1" applyBorder="1" applyAlignment="1" applyProtection="1">
      <alignment horizontal="center" vertical="center"/>
    </xf>
    <xf numFmtId="0" fontId="9" fillId="0" borderId="4" xfId="10" applyFont="1" applyFill="1" applyBorder="1" applyAlignment="1" applyProtection="1">
      <alignment vertical="center"/>
    </xf>
    <xf numFmtId="0" fontId="9" fillId="0" borderId="0" xfId="10" applyFont="1" applyFill="1" applyBorder="1" applyAlignment="1" applyProtection="1">
      <alignment vertical="center"/>
    </xf>
    <xf numFmtId="0" fontId="10" fillId="0" borderId="1" xfId="10" applyFont="1" applyFill="1" applyBorder="1" applyAlignment="1" applyProtection="1">
      <alignment horizontal="right" vertical="center" wrapText="1"/>
    </xf>
    <xf numFmtId="49" fontId="10" fillId="0" borderId="2" xfId="17" applyNumberFormat="1" applyFont="1" applyFill="1" applyBorder="1" applyAlignment="1" applyProtection="1">
      <alignment horizontal="center" vertical="center" wrapText="1"/>
    </xf>
    <xf numFmtId="49" fontId="10" fillId="0" borderId="7" xfId="17" applyNumberFormat="1" applyFont="1" applyFill="1" applyBorder="1" applyAlignment="1" applyProtection="1">
      <alignment horizontal="center" vertical="center" wrapText="1"/>
    </xf>
    <xf numFmtId="49" fontId="10" fillId="3" borderId="1" xfId="10" applyNumberFormat="1" applyFont="1" applyFill="1" applyBorder="1" applyAlignment="1" applyProtection="1">
      <alignment horizontal="center" vertical="center"/>
    </xf>
    <xf numFmtId="165" fontId="10" fillId="3" borderId="1" xfId="14" applyFont="1" applyFill="1" applyBorder="1" applyAlignment="1" applyProtection="1">
      <alignment horizontal="center" vertical="center"/>
    </xf>
    <xf numFmtId="4" fontId="10" fillId="3" borderId="1" xfId="10" applyNumberFormat="1" applyFont="1" applyFill="1" applyBorder="1" applyAlignment="1" applyProtection="1">
      <alignment horizontal="center" vertical="justify"/>
    </xf>
    <xf numFmtId="4" fontId="10" fillId="3" borderId="1" xfId="10" applyNumberFormat="1" applyFont="1" applyFill="1" applyBorder="1" applyAlignment="1" applyProtection="1">
      <alignment horizontal="center" vertical="center"/>
    </xf>
    <xf numFmtId="49" fontId="10" fillId="3" borderId="2" xfId="10" applyNumberFormat="1" applyFont="1" applyFill="1" applyBorder="1" applyAlignment="1" applyProtection="1">
      <alignment horizontal="center" vertical="center"/>
    </xf>
    <xf numFmtId="49" fontId="10" fillId="3" borderId="6" xfId="10" applyNumberFormat="1" applyFont="1" applyFill="1" applyBorder="1" applyAlignment="1" applyProtection="1">
      <alignment horizontal="center" vertical="center"/>
    </xf>
    <xf numFmtId="49" fontId="10" fillId="3" borderId="7" xfId="10" applyNumberFormat="1" applyFont="1" applyFill="1" applyBorder="1" applyAlignment="1" applyProtection="1">
      <alignment horizontal="center" vertical="center"/>
    </xf>
    <xf numFmtId="0" fontId="9" fillId="3" borderId="1" xfId="10" applyFont="1" applyFill="1" applyBorder="1" applyAlignment="1" applyProtection="1">
      <alignment horizontal="center" vertical="center"/>
    </xf>
    <xf numFmtId="0" fontId="9" fillId="3" borderId="1" xfId="14" applyNumberFormat="1" applyFont="1" applyFill="1" applyBorder="1" applyAlignment="1" applyProtection="1">
      <alignment horizontal="center" vertical="center"/>
    </xf>
    <xf numFmtId="164" fontId="9" fillId="3" borderId="1" xfId="14" applyNumberFormat="1" applyFont="1" applyFill="1" applyBorder="1" applyAlignment="1" applyProtection="1">
      <alignment horizontal="left" vertical="center"/>
    </xf>
    <xf numFmtId="164" fontId="10" fillId="3" borderId="1" xfId="10" applyNumberFormat="1" applyFont="1" applyFill="1" applyBorder="1" applyAlignment="1" applyProtection="1">
      <alignment horizontal="left" vertical="center"/>
    </xf>
    <xf numFmtId="164" fontId="9" fillId="3" borderId="1" xfId="10" applyNumberFormat="1" applyFont="1" applyFill="1" applyBorder="1" applyAlignment="1" applyProtection="1">
      <alignment horizontal="left" vertical="center"/>
    </xf>
    <xf numFmtId="0" fontId="10" fillId="3" borderId="1" xfId="10" applyFont="1" applyFill="1" applyBorder="1" applyAlignment="1" applyProtection="1">
      <alignment horizontal="center" vertical="center"/>
    </xf>
    <xf numFmtId="0" fontId="10" fillId="3" borderId="1" xfId="10" applyFont="1" applyFill="1" applyBorder="1" applyAlignment="1" applyProtection="1">
      <alignment horizontal="left" vertical="center"/>
    </xf>
    <xf numFmtId="165" fontId="9" fillId="3" borderId="1" xfId="14" applyFont="1" applyFill="1" applyBorder="1" applyAlignment="1" applyProtection="1">
      <alignment horizontal="center" vertical="center"/>
    </xf>
    <xf numFmtId="0" fontId="9" fillId="0" borderId="1" xfId="10" applyFont="1" applyFill="1" applyBorder="1" applyAlignment="1" applyProtection="1">
      <alignment horizontal="center" vertical="center" wrapText="1"/>
    </xf>
    <xf numFmtId="166" fontId="9" fillId="0" borderId="1" xfId="4" applyFont="1" applyFill="1" applyBorder="1" applyAlignment="1" applyProtection="1">
      <alignment horizontal="center" vertical="center" wrapText="1"/>
    </xf>
    <xf numFmtId="0" fontId="9" fillId="0" borderId="1" xfId="10" applyFont="1" applyFill="1" applyBorder="1" applyAlignment="1" applyProtection="1">
      <alignment horizontal="left" vertical="center" wrapText="1"/>
    </xf>
    <xf numFmtId="0" fontId="9" fillId="0" borderId="1" xfId="14" applyNumberFormat="1" applyFont="1" applyFill="1" applyBorder="1" applyAlignment="1" applyProtection="1">
      <alignment horizontal="center" vertical="center" wrapText="1"/>
    </xf>
    <xf numFmtId="164" fontId="9" fillId="0" borderId="1" xfId="14" applyNumberFormat="1" applyFont="1" applyFill="1" applyBorder="1" applyAlignment="1" applyProtection="1">
      <alignment horizontal="left" vertical="center" wrapText="1"/>
    </xf>
    <xf numFmtId="164" fontId="9" fillId="0" borderId="1" xfId="10" applyNumberFormat="1" applyFont="1" applyFill="1" applyBorder="1" applyAlignment="1" applyProtection="1">
      <alignment horizontal="left" vertical="center" wrapText="1"/>
    </xf>
    <xf numFmtId="0" fontId="10" fillId="0" borderId="1" xfId="10" applyFont="1" applyFill="1" applyBorder="1" applyAlignment="1" applyProtection="1">
      <alignment horizontal="center" vertical="center" wrapText="1"/>
    </xf>
    <xf numFmtId="0" fontId="10" fillId="5" borderId="1" xfId="10" applyFont="1" applyFill="1" applyBorder="1" applyAlignment="1" applyProtection="1">
      <alignment horizontal="center" vertical="center" wrapText="1"/>
    </xf>
    <xf numFmtId="0" fontId="10" fillId="5" borderId="2" xfId="10" applyFont="1" applyFill="1" applyBorder="1" applyAlignment="1" applyProtection="1">
      <alignment horizontal="left" vertical="center" wrapText="1"/>
    </xf>
    <xf numFmtId="0" fontId="10" fillId="5" borderId="6" xfId="10" applyFont="1" applyFill="1" applyBorder="1" applyAlignment="1" applyProtection="1">
      <alignment horizontal="left" vertical="center" wrapText="1"/>
    </xf>
    <xf numFmtId="0" fontId="10" fillId="5" borderId="7" xfId="10" applyFont="1" applyFill="1" applyBorder="1" applyAlignment="1" applyProtection="1">
      <alignment horizontal="left" vertical="center" wrapText="1"/>
    </xf>
    <xf numFmtId="0" fontId="9" fillId="5" borderId="1" xfId="10" applyFont="1" applyFill="1" applyBorder="1" applyAlignment="1" applyProtection="1">
      <alignment horizontal="center" vertical="center"/>
    </xf>
    <xf numFmtId="0" fontId="9" fillId="5" borderId="1" xfId="14" applyNumberFormat="1" applyFont="1" applyFill="1" applyBorder="1" applyAlignment="1" applyProtection="1">
      <alignment horizontal="center" vertical="center"/>
    </xf>
    <xf numFmtId="164" fontId="9" fillId="5" borderId="1" xfId="14" applyNumberFormat="1" applyFont="1" applyFill="1" applyBorder="1" applyAlignment="1" applyProtection="1">
      <alignment horizontal="left" vertical="center"/>
    </xf>
    <xf numFmtId="164" fontId="10" fillId="5" borderId="1" xfId="10" applyNumberFormat="1" applyFont="1" applyFill="1" applyBorder="1" applyAlignment="1" applyProtection="1">
      <alignment horizontal="left" vertical="center"/>
    </xf>
    <xf numFmtId="164" fontId="9" fillId="5" borderId="1" xfId="10" applyNumberFormat="1" applyFont="1" applyFill="1" applyBorder="1" applyAlignment="1" applyProtection="1">
      <alignment horizontal="left" vertical="center"/>
    </xf>
    <xf numFmtId="0" fontId="9" fillId="0" borderId="1" xfId="14" applyNumberFormat="1" applyFont="1" applyFill="1" applyBorder="1" applyAlignment="1" applyProtection="1">
      <alignment horizontal="center" vertical="center"/>
    </xf>
    <xf numFmtId="164" fontId="9" fillId="0" borderId="1" xfId="14" applyNumberFormat="1" applyFont="1" applyFill="1" applyBorder="1" applyAlignment="1" applyProtection="1">
      <alignment horizontal="left" vertical="center"/>
    </xf>
    <xf numFmtId="164" fontId="9" fillId="0" borderId="1" xfId="10" applyNumberFormat="1" applyFont="1" applyFill="1" applyBorder="1" applyAlignment="1" applyProtection="1">
      <alignment horizontal="left" vertical="center"/>
    </xf>
    <xf numFmtId="164" fontId="10" fillId="0" borderId="1" xfId="10" applyNumberFormat="1" applyFont="1" applyFill="1" applyBorder="1" applyAlignment="1" applyProtection="1">
      <alignment horizontal="left" vertical="center"/>
    </xf>
    <xf numFmtId="1" fontId="10" fillId="0" borderId="1" xfId="10" applyNumberFormat="1" applyFont="1" applyFill="1" applyBorder="1" applyAlignment="1" applyProtection="1">
      <alignment horizontal="center" vertical="center" wrapText="1"/>
    </xf>
    <xf numFmtId="0" fontId="10" fillId="5" borderId="1" xfId="10" applyFont="1" applyFill="1" applyBorder="1" applyAlignment="1" applyProtection="1">
      <alignment horizontal="left" vertical="center" wrapText="1"/>
    </xf>
    <xf numFmtId="0" fontId="9" fillId="4" borderId="1" xfId="10" applyFont="1" applyFill="1" applyBorder="1" applyAlignment="1" applyProtection="1">
      <alignment horizontal="center" vertical="center"/>
    </xf>
    <xf numFmtId="0" fontId="10" fillId="4" borderId="1" xfId="10" applyFont="1" applyFill="1" applyBorder="1" applyAlignment="1" applyProtection="1">
      <alignment horizontal="center" vertical="center" wrapText="1"/>
    </xf>
    <xf numFmtId="166" fontId="9" fillId="4" borderId="1" xfId="4" applyFont="1" applyFill="1" applyBorder="1" applyAlignment="1" applyProtection="1">
      <alignment horizontal="center" vertical="center" wrapText="1"/>
    </xf>
    <xf numFmtId="0" fontId="9" fillId="4" borderId="1" xfId="10" applyFont="1" applyFill="1" applyBorder="1" applyAlignment="1" applyProtection="1">
      <alignment horizontal="left" vertical="center" wrapText="1"/>
    </xf>
    <xf numFmtId="0" fontId="9" fillId="4" borderId="1" xfId="14" applyNumberFormat="1" applyFont="1" applyFill="1" applyBorder="1" applyAlignment="1" applyProtection="1">
      <alignment horizontal="center" vertical="center"/>
    </xf>
    <xf numFmtId="164" fontId="9" fillId="4" borderId="1" xfId="14" applyNumberFormat="1" applyFont="1" applyFill="1" applyBorder="1" applyAlignment="1" applyProtection="1">
      <alignment horizontal="left" vertical="center"/>
    </xf>
    <xf numFmtId="164" fontId="9" fillId="4" borderId="1" xfId="10" applyNumberFormat="1" applyFont="1" applyFill="1" applyBorder="1" applyAlignment="1" applyProtection="1">
      <alignment horizontal="left" vertical="center"/>
    </xf>
    <xf numFmtId="0" fontId="10" fillId="4" borderId="2" xfId="10" applyFont="1" applyFill="1" applyBorder="1" applyAlignment="1" applyProtection="1">
      <alignment horizontal="center" vertical="center" wrapText="1"/>
    </xf>
    <xf numFmtId="0" fontId="10" fillId="4" borderId="7" xfId="1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 wrapText="1"/>
    </xf>
    <xf numFmtId="164" fontId="10" fillId="4" borderId="1" xfId="10" applyNumberFormat="1" applyFont="1" applyFill="1" applyBorder="1" applyAlignment="1" applyProtection="1">
      <alignment horizontal="left" vertical="center"/>
    </xf>
    <xf numFmtId="0" fontId="15" fillId="5" borderId="2" xfId="10" applyFont="1" applyFill="1" applyBorder="1" applyAlignment="1" applyProtection="1">
      <alignment horizontal="left" vertical="center" wrapText="1"/>
    </xf>
    <xf numFmtId="0" fontId="15" fillId="5" borderId="6" xfId="10" applyFont="1" applyFill="1" applyBorder="1" applyAlignment="1" applyProtection="1">
      <alignment horizontal="left" vertical="center" wrapText="1"/>
    </xf>
    <xf numFmtId="0" fontId="15" fillId="5" borderId="7" xfId="10" applyFont="1" applyFill="1" applyBorder="1" applyAlignment="1" applyProtection="1">
      <alignment horizontal="left" vertical="center" wrapText="1"/>
    </xf>
    <xf numFmtId="49" fontId="10" fillId="5" borderId="1" xfId="10" applyNumberFormat="1" applyFont="1" applyFill="1" applyBorder="1" applyAlignment="1" applyProtection="1">
      <alignment horizontal="left" vertical="center"/>
    </xf>
    <xf numFmtId="164" fontId="2" fillId="6" borderId="1" xfId="18" applyFont="1" applyFill="1" applyBorder="1" applyAlignment="1" applyProtection="1">
      <alignment horizontal="center" vertical="center"/>
      <protection locked="0"/>
    </xf>
    <xf numFmtId="9" fontId="2" fillId="6" borderId="1" xfId="17" applyFont="1" applyFill="1" applyBorder="1" applyAlignment="1" applyProtection="1">
      <alignment horizontal="center" vertical="center"/>
      <protection locked="0"/>
    </xf>
    <xf numFmtId="44" fontId="2" fillId="6" borderId="1" xfId="10" applyNumberFormat="1" applyFont="1" applyFill="1" applyBorder="1" applyAlignment="1" applyProtection="1">
      <alignment horizontal="center" vertical="center"/>
      <protection locked="0"/>
    </xf>
    <xf numFmtId="164" fontId="2" fillId="5" borderId="1" xfId="18" applyFont="1" applyFill="1" applyBorder="1" applyAlignment="1" applyProtection="1">
      <alignment horizontal="center" vertical="center"/>
      <protection locked="0"/>
    </xf>
    <xf numFmtId="9" fontId="2" fillId="5" borderId="1" xfId="17" applyFont="1" applyFill="1" applyBorder="1" applyAlignment="1" applyProtection="1">
      <alignment horizontal="center" vertical="center"/>
      <protection locked="0"/>
    </xf>
    <xf numFmtId="44" fontId="2" fillId="5" borderId="1" xfId="10" applyNumberFormat="1" applyFont="1" applyFill="1" applyBorder="1" applyAlignment="1" applyProtection="1">
      <alignment horizontal="center" vertical="center"/>
      <protection locked="0"/>
    </xf>
    <xf numFmtId="9" fontId="10" fillId="5" borderId="1" xfId="17" applyFont="1" applyFill="1" applyBorder="1" applyAlignment="1" applyProtection="1">
      <alignment horizontal="center" vertical="center"/>
      <protection locked="0"/>
    </xf>
    <xf numFmtId="169" fontId="11" fillId="6" borderId="1" xfId="0" applyNumberFormat="1" applyFont="1" applyFill="1" applyBorder="1" applyAlignment="1">
      <alignment horizontal="right" vertical="center"/>
    </xf>
    <xf numFmtId="169" fontId="1" fillId="6" borderId="1" xfId="0" applyNumberFormat="1" applyFont="1" applyFill="1" applyBorder="1" applyAlignment="1">
      <alignment horizontal="right" vertical="center"/>
    </xf>
    <xf numFmtId="0" fontId="0" fillId="6" borderId="1" xfId="0" applyFont="1" applyFill="1" applyBorder="1"/>
  </cellXfs>
  <cellStyles count="23">
    <cellStyle name="20% - Ênfase1 100" xfId="1"/>
    <cellStyle name="60% - Ênfase6 37" xfId="2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_BuiltIn_Comma" xfId="7"/>
    <cellStyle name="Heading" xfId="8"/>
    <cellStyle name="Heading1" xfId="9"/>
    <cellStyle name="Moeda" xfId="18" builtinId="4"/>
    <cellStyle name="Moeda 2" xfId="21"/>
    <cellStyle name="Normal" xfId="0" builtinId="0"/>
    <cellStyle name="Normal 2" xfId="10"/>
    <cellStyle name="Porcentagem" xfId="17" builtinId="5"/>
    <cellStyle name="Porcentagem 2" xfId="11"/>
    <cellStyle name="Result" xfId="12"/>
    <cellStyle name="Result2" xfId="13"/>
    <cellStyle name="Separador de milhares 2" xfId="15"/>
    <cellStyle name="Separador de milhares 2 2" xfId="20"/>
    <cellStyle name="Separador de milhares 4" xfId="16"/>
    <cellStyle name="Vírgula" xfId="14" builtinId="3"/>
    <cellStyle name="Vírgula 2" xfId="19"/>
    <cellStyle name="Vírgula 3" xfId="2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CC"/>
      <color rgb="FFFFFF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0</xdr:row>
          <xdr:rowOff>57150</xdr:rowOff>
        </xdr:from>
        <xdr:to>
          <xdr:col>3</xdr:col>
          <xdr:colOff>428625</xdr:colOff>
          <xdr:row>0</xdr:row>
          <xdr:rowOff>914400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C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146309</xdr:colOff>
      <xdr:row>0</xdr:row>
      <xdr:rowOff>125681</xdr:rowOff>
    </xdr:from>
    <xdr:to>
      <xdr:col>2</xdr:col>
      <xdr:colOff>693906</xdr:colOff>
      <xdr:row>1</xdr:row>
      <xdr:rowOff>804238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43" y="125681"/>
          <a:ext cx="2174036" cy="86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4"/>
  <sheetViews>
    <sheetView showGridLines="0" tabSelected="1" zoomScale="95" zoomScaleNormal="95" zoomScaleSheetLayoutView="50" workbookViewId="0">
      <selection activeCell="J8" sqref="J8"/>
    </sheetView>
  </sheetViews>
  <sheetFormatPr defaultColWidth="9" defaultRowHeight="12.75" outlineLevelRow="1"/>
  <cols>
    <col min="1" max="1" width="5.5" style="1" bestFit="1" customWidth="1"/>
    <col min="2" max="2" width="8.5" style="1" customWidth="1"/>
    <col min="3" max="3" width="7.625" style="1" customWidth="1"/>
    <col min="4" max="4" width="34.125" style="6" customWidth="1"/>
    <col min="5" max="5" width="5.125" style="6" customWidth="1"/>
    <col min="6" max="6" width="9.375" style="3" customWidth="1"/>
    <col min="7" max="7" width="12.5" style="3" bestFit="1" customWidth="1"/>
    <col min="8" max="9" width="12.75" style="6" bestFit="1" customWidth="1"/>
    <col min="10" max="10" width="12.375" style="6" customWidth="1"/>
    <col min="11" max="11" width="11.5" style="6" customWidth="1"/>
    <col min="12" max="12" width="10.375" style="6" customWidth="1"/>
    <col min="13" max="13" width="14.25" style="6" customWidth="1"/>
    <col min="14" max="16384" width="9" style="6"/>
  </cols>
  <sheetData>
    <row r="1" spans="1:13" ht="77.25" customHeight="1">
      <c r="A1" s="38"/>
      <c r="B1" s="39"/>
      <c r="C1" s="39"/>
      <c r="D1" s="40" t="s">
        <v>94</v>
      </c>
      <c r="E1" s="40"/>
      <c r="F1" s="40"/>
      <c r="G1" s="40"/>
      <c r="H1" s="40"/>
      <c r="I1" s="40"/>
      <c r="J1" s="27" t="s">
        <v>120</v>
      </c>
      <c r="K1" s="27"/>
      <c r="L1" s="27"/>
      <c r="M1" s="27"/>
    </row>
    <row r="2" spans="1:13" ht="20.25" customHeight="1">
      <c r="A2" s="41"/>
      <c r="B2" s="42"/>
      <c r="C2" s="42"/>
      <c r="D2" s="43" t="s">
        <v>33</v>
      </c>
      <c r="E2" s="44">
        <v>43891</v>
      </c>
      <c r="F2" s="45"/>
      <c r="G2" s="46"/>
      <c r="H2" s="46"/>
      <c r="I2" s="46"/>
      <c r="J2" s="28" t="s">
        <v>121</v>
      </c>
      <c r="K2" s="28" t="s">
        <v>122</v>
      </c>
      <c r="L2" s="29"/>
      <c r="M2" s="30"/>
    </row>
    <row r="3" spans="1:13" ht="19.5" customHeight="1">
      <c r="A3" s="47"/>
      <c r="B3" s="48"/>
      <c r="C3" s="48"/>
      <c r="D3" s="49" t="s">
        <v>34</v>
      </c>
      <c r="E3" s="50" t="s">
        <v>54</v>
      </c>
      <c r="F3" s="51"/>
      <c r="G3" s="46"/>
      <c r="H3" s="46"/>
      <c r="I3" s="46"/>
      <c r="J3" s="31"/>
      <c r="K3" s="31"/>
      <c r="L3" s="32"/>
      <c r="M3" s="33"/>
    </row>
    <row r="4" spans="1:13" ht="35.25" customHeight="1">
      <c r="A4" s="52" t="s">
        <v>0</v>
      </c>
      <c r="B4" s="52" t="s">
        <v>1</v>
      </c>
      <c r="C4" s="52" t="s">
        <v>2</v>
      </c>
      <c r="D4" s="52" t="s">
        <v>51</v>
      </c>
      <c r="E4" s="52" t="s">
        <v>3</v>
      </c>
      <c r="F4" s="53" t="s">
        <v>4</v>
      </c>
      <c r="G4" s="54" t="s">
        <v>52</v>
      </c>
      <c r="H4" s="54" t="s">
        <v>18</v>
      </c>
      <c r="I4" s="55" t="s">
        <v>5</v>
      </c>
      <c r="J4" s="34" t="s">
        <v>52</v>
      </c>
      <c r="K4" s="35" t="s">
        <v>18</v>
      </c>
      <c r="L4" s="35" t="s">
        <v>123</v>
      </c>
      <c r="M4" s="35" t="s">
        <v>5</v>
      </c>
    </row>
    <row r="5" spans="1:13" ht="24" customHeight="1" outlineLevel="1">
      <c r="A5" s="56" t="s">
        <v>80</v>
      </c>
      <c r="B5" s="57"/>
      <c r="C5" s="57"/>
      <c r="D5" s="58"/>
      <c r="E5" s="59"/>
      <c r="F5" s="60"/>
      <c r="G5" s="61"/>
      <c r="H5" s="62"/>
      <c r="I5" s="63"/>
      <c r="J5" s="36"/>
      <c r="K5" s="36"/>
      <c r="L5" s="36"/>
      <c r="M5" s="36"/>
    </row>
    <row r="6" spans="1:13" ht="25.5" customHeight="1" outlineLevel="1">
      <c r="A6" s="64">
        <v>1</v>
      </c>
      <c r="B6" s="65" t="s">
        <v>59</v>
      </c>
      <c r="C6" s="65"/>
      <c r="D6" s="65" t="s">
        <v>42</v>
      </c>
      <c r="E6" s="59"/>
      <c r="F6" s="64"/>
      <c r="G6" s="66"/>
      <c r="H6" s="62">
        <f>SUM(I7:I8)</f>
        <v>2378.9051879999997</v>
      </c>
      <c r="I6" s="63"/>
      <c r="J6" s="36"/>
      <c r="K6" s="36"/>
      <c r="L6" s="36"/>
      <c r="M6" s="36"/>
    </row>
    <row r="7" spans="1:13" ht="37.5" customHeight="1" outlineLevel="1">
      <c r="A7" s="67" t="s">
        <v>6</v>
      </c>
      <c r="B7" s="67">
        <v>99064</v>
      </c>
      <c r="C7" s="68" t="s">
        <v>11</v>
      </c>
      <c r="D7" s="69" t="s">
        <v>69</v>
      </c>
      <c r="E7" s="67" t="s">
        <v>15</v>
      </c>
      <c r="F7" s="70">
        <v>3091</v>
      </c>
      <c r="G7" s="71">
        <v>0.42</v>
      </c>
      <c r="H7" s="72">
        <f t="shared" ref="H7" si="0">G7*1.2034</f>
        <v>0.50542799999999999</v>
      </c>
      <c r="I7" s="72">
        <f>F7*H7</f>
        <v>1562.2779479999999</v>
      </c>
      <c r="J7" s="106"/>
      <c r="K7" s="106">
        <f>J7*1.2034</f>
        <v>0</v>
      </c>
      <c r="L7" s="107">
        <f>100%-(J7/G7)</f>
        <v>1</v>
      </c>
      <c r="M7" s="108">
        <f>K7*F7</f>
        <v>0</v>
      </c>
    </row>
    <row r="8" spans="1:13" ht="32.25" customHeight="1" outlineLevel="1">
      <c r="A8" s="67" t="s">
        <v>20</v>
      </c>
      <c r="B8" s="73">
        <v>7592</v>
      </c>
      <c r="C8" s="68" t="s">
        <v>11</v>
      </c>
      <c r="D8" s="69" t="s">
        <v>60</v>
      </c>
      <c r="E8" s="67" t="s">
        <v>38</v>
      </c>
      <c r="F8" s="70">
        <v>36</v>
      </c>
      <c r="G8" s="71">
        <v>18.850000000000001</v>
      </c>
      <c r="H8" s="72">
        <f>G8*1.2034</f>
        <v>22.684090000000001</v>
      </c>
      <c r="I8" s="72">
        <f>F8*H8</f>
        <v>816.62724000000003</v>
      </c>
      <c r="J8" s="106"/>
      <c r="K8" s="106">
        <f t="shared" ref="K8:K44" si="1">J8*1.2034</f>
        <v>0</v>
      </c>
      <c r="L8" s="107">
        <f t="shared" ref="L8:L44" si="2">100%-(J8/G8)</f>
        <v>1</v>
      </c>
      <c r="M8" s="108">
        <f t="shared" ref="M8:M44" si="3">K8*F8</f>
        <v>0</v>
      </c>
    </row>
    <row r="9" spans="1:13" ht="30.75" customHeight="1" outlineLevel="1">
      <c r="A9" s="74">
        <v>2</v>
      </c>
      <c r="B9" s="75" t="s">
        <v>66</v>
      </c>
      <c r="C9" s="76"/>
      <c r="D9" s="77"/>
      <c r="E9" s="78"/>
      <c r="F9" s="79"/>
      <c r="G9" s="80"/>
      <c r="H9" s="81">
        <f>SUM(I10:I14)</f>
        <v>65134.289748000003</v>
      </c>
      <c r="I9" s="82"/>
      <c r="J9" s="36"/>
      <c r="K9" s="109"/>
      <c r="L9" s="110"/>
      <c r="M9" s="111"/>
    </row>
    <row r="10" spans="1:13" ht="58.5" customHeight="1" outlineLevel="1">
      <c r="A10" s="73" t="s">
        <v>7</v>
      </c>
      <c r="B10" s="73">
        <v>79480</v>
      </c>
      <c r="C10" s="68" t="s">
        <v>11</v>
      </c>
      <c r="D10" s="69" t="s">
        <v>65</v>
      </c>
      <c r="E10" s="46" t="s">
        <v>36</v>
      </c>
      <c r="F10" s="83">
        <v>309.10000000000002</v>
      </c>
      <c r="G10" s="84">
        <v>1.97</v>
      </c>
      <c r="H10" s="85">
        <f>G10*1.2034</f>
        <v>2.370698</v>
      </c>
      <c r="I10" s="86">
        <f>H10*F10</f>
        <v>732.78275180000003</v>
      </c>
      <c r="J10" s="106"/>
      <c r="K10" s="106">
        <f t="shared" si="1"/>
        <v>0</v>
      </c>
      <c r="L10" s="107">
        <f t="shared" si="2"/>
        <v>1</v>
      </c>
      <c r="M10" s="108">
        <f t="shared" si="3"/>
        <v>0</v>
      </c>
    </row>
    <row r="11" spans="1:13" ht="54.75" customHeight="1" outlineLevel="1">
      <c r="A11" s="73" t="s">
        <v>17</v>
      </c>
      <c r="B11" s="73">
        <v>4748</v>
      </c>
      <c r="C11" s="68" t="s">
        <v>11</v>
      </c>
      <c r="D11" s="69" t="s">
        <v>95</v>
      </c>
      <c r="E11" s="46" t="s">
        <v>47</v>
      </c>
      <c r="F11" s="83">
        <v>309.10000000000002</v>
      </c>
      <c r="G11" s="84">
        <v>70.319999999999993</v>
      </c>
      <c r="H11" s="85">
        <f t="shared" ref="H11" si="4">G11*1.2034</f>
        <v>84.623087999999996</v>
      </c>
      <c r="I11" s="86">
        <f t="shared" ref="I11" si="5">H11*F11</f>
        <v>26156.9965008</v>
      </c>
      <c r="J11" s="106"/>
      <c r="K11" s="106">
        <f t="shared" si="1"/>
        <v>0</v>
      </c>
      <c r="L11" s="107">
        <f t="shared" si="2"/>
        <v>1</v>
      </c>
      <c r="M11" s="108">
        <f t="shared" si="3"/>
        <v>0</v>
      </c>
    </row>
    <row r="12" spans="1:13" ht="58.5" customHeight="1" outlineLevel="1">
      <c r="A12" s="73" t="s">
        <v>19</v>
      </c>
      <c r="B12" s="73">
        <v>95301</v>
      </c>
      <c r="C12" s="68" t="s">
        <v>11</v>
      </c>
      <c r="D12" s="69" t="s">
        <v>35</v>
      </c>
      <c r="E12" s="46" t="s">
        <v>32</v>
      </c>
      <c r="F12" s="83">
        <v>463.65</v>
      </c>
      <c r="G12" s="84">
        <v>3.02</v>
      </c>
      <c r="H12" s="85">
        <f>G12*1.2034</f>
        <v>3.6342680000000001</v>
      </c>
      <c r="I12" s="86">
        <f>H12*F12</f>
        <v>1685.0283582</v>
      </c>
      <c r="J12" s="106"/>
      <c r="K12" s="106">
        <f t="shared" si="1"/>
        <v>0</v>
      </c>
      <c r="L12" s="107">
        <f t="shared" si="2"/>
        <v>1</v>
      </c>
      <c r="M12" s="108">
        <f t="shared" si="3"/>
        <v>0</v>
      </c>
    </row>
    <row r="13" spans="1:13" ht="81.75" customHeight="1" outlineLevel="1">
      <c r="A13" s="73" t="s">
        <v>39</v>
      </c>
      <c r="B13" s="87">
        <v>100573</v>
      </c>
      <c r="C13" s="68" t="s">
        <v>11</v>
      </c>
      <c r="D13" s="69" t="s">
        <v>70</v>
      </c>
      <c r="E13" s="46" t="s">
        <v>47</v>
      </c>
      <c r="F13" s="83">
        <v>463.65</v>
      </c>
      <c r="G13" s="84">
        <v>64.92</v>
      </c>
      <c r="H13" s="85">
        <f t="shared" ref="H13" si="6">G13*1.2034</f>
        <v>78.124728000000005</v>
      </c>
      <c r="I13" s="86">
        <f>H13*F13</f>
        <v>36222.530137200003</v>
      </c>
      <c r="J13" s="106"/>
      <c r="K13" s="106">
        <f t="shared" si="1"/>
        <v>0</v>
      </c>
      <c r="L13" s="107">
        <f t="shared" si="2"/>
        <v>1</v>
      </c>
      <c r="M13" s="108">
        <f t="shared" si="3"/>
        <v>0</v>
      </c>
    </row>
    <row r="14" spans="1:13" ht="73.5" customHeight="1" outlineLevel="1">
      <c r="A14" s="73" t="s">
        <v>96</v>
      </c>
      <c r="B14" s="73" t="s">
        <v>57</v>
      </c>
      <c r="C14" s="68" t="s">
        <v>11</v>
      </c>
      <c r="D14" s="69" t="s">
        <v>56</v>
      </c>
      <c r="E14" s="46" t="s">
        <v>37</v>
      </c>
      <c r="F14" s="83">
        <v>2000</v>
      </c>
      <c r="G14" s="84">
        <v>0.14000000000000001</v>
      </c>
      <c r="H14" s="85">
        <f>G14*1.2034</f>
        <v>0.16847600000000001</v>
      </c>
      <c r="I14" s="86">
        <f>H14*F14</f>
        <v>336.95200000000006</v>
      </c>
      <c r="J14" s="106"/>
      <c r="K14" s="106">
        <f t="shared" si="1"/>
        <v>0</v>
      </c>
      <c r="L14" s="107">
        <f t="shared" si="2"/>
        <v>1</v>
      </c>
      <c r="M14" s="108">
        <f t="shared" si="3"/>
        <v>0</v>
      </c>
    </row>
    <row r="15" spans="1:13" ht="30" customHeight="1" outlineLevel="1">
      <c r="A15" s="74">
        <v>3</v>
      </c>
      <c r="B15" s="88" t="s">
        <v>53</v>
      </c>
      <c r="C15" s="88"/>
      <c r="D15" s="88"/>
      <c r="E15" s="78"/>
      <c r="F15" s="79"/>
      <c r="G15" s="80"/>
      <c r="H15" s="81">
        <f>SUM(I16:I29)</f>
        <v>45397.200231680014</v>
      </c>
      <c r="I15" s="82">
        <f t="shared" ref="I15:I19" si="7">H15*F15</f>
        <v>0</v>
      </c>
      <c r="J15" s="36"/>
      <c r="K15" s="109">
        <f t="shared" si="1"/>
        <v>0</v>
      </c>
      <c r="L15" s="110"/>
      <c r="M15" s="111"/>
    </row>
    <row r="16" spans="1:13" ht="160.5" customHeight="1" outlineLevel="1">
      <c r="A16" s="46" t="s">
        <v>8</v>
      </c>
      <c r="B16" s="73">
        <v>90099</v>
      </c>
      <c r="C16" s="68" t="s">
        <v>11</v>
      </c>
      <c r="D16" s="69" t="s">
        <v>84</v>
      </c>
      <c r="E16" s="46" t="s">
        <v>32</v>
      </c>
      <c r="F16" s="83">
        <v>155</v>
      </c>
      <c r="G16" s="84">
        <v>11.6</v>
      </c>
      <c r="H16" s="85">
        <f>G16*1.2034</f>
        <v>13.959440000000001</v>
      </c>
      <c r="I16" s="85">
        <f>H16*F16</f>
        <v>2163.7132000000001</v>
      </c>
      <c r="J16" s="106"/>
      <c r="K16" s="106">
        <f t="shared" si="1"/>
        <v>0</v>
      </c>
      <c r="L16" s="107">
        <f t="shared" si="2"/>
        <v>1</v>
      </c>
      <c r="M16" s="108">
        <f t="shared" si="3"/>
        <v>0</v>
      </c>
    </row>
    <row r="17" spans="1:13" ht="63.75" customHeight="1" outlineLevel="1">
      <c r="A17" s="46" t="s">
        <v>16</v>
      </c>
      <c r="B17" s="73">
        <v>93382</v>
      </c>
      <c r="C17" s="68" t="s">
        <v>11</v>
      </c>
      <c r="D17" s="69" t="s">
        <v>83</v>
      </c>
      <c r="E17" s="46" t="s">
        <v>9</v>
      </c>
      <c r="F17" s="83">
        <v>102</v>
      </c>
      <c r="G17" s="84">
        <v>32.65</v>
      </c>
      <c r="H17" s="85">
        <f>G17*1.2034</f>
        <v>39.29101</v>
      </c>
      <c r="I17" s="85">
        <f>H17*F17</f>
        <v>4007.6830199999999</v>
      </c>
      <c r="J17" s="106"/>
      <c r="K17" s="106">
        <f t="shared" si="1"/>
        <v>0</v>
      </c>
      <c r="L17" s="107">
        <f t="shared" si="2"/>
        <v>1</v>
      </c>
      <c r="M17" s="108">
        <f t="shared" si="3"/>
        <v>0</v>
      </c>
    </row>
    <row r="18" spans="1:13" ht="88.5" customHeight="1" outlineLevel="1">
      <c r="A18" s="89" t="s">
        <v>40</v>
      </c>
      <c r="B18" s="90">
        <v>83659</v>
      </c>
      <c r="C18" s="91" t="s">
        <v>11</v>
      </c>
      <c r="D18" s="92" t="s">
        <v>71</v>
      </c>
      <c r="E18" s="89" t="s">
        <v>50</v>
      </c>
      <c r="F18" s="93">
        <v>8</v>
      </c>
      <c r="G18" s="94">
        <v>912.38</v>
      </c>
      <c r="H18" s="95">
        <f t="shared" ref="H18:H19" si="8">G18*1.2034</f>
        <v>1097.9580920000001</v>
      </c>
      <c r="I18" s="95">
        <f t="shared" si="7"/>
        <v>8783.6647360000006</v>
      </c>
      <c r="J18" s="106"/>
      <c r="K18" s="106">
        <f t="shared" si="1"/>
        <v>0</v>
      </c>
      <c r="L18" s="107">
        <f t="shared" si="2"/>
        <v>1</v>
      </c>
      <c r="M18" s="108">
        <f t="shared" si="3"/>
        <v>0</v>
      </c>
    </row>
    <row r="19" spans="1:13" ht="49.5" customHeight="1" outlineLevel="1">
      <c r="A19" s="89" t="s">
        <v>41</v>
      </c>
      <c r="B19" s="96" t="s">
        <v>43</v>
      </c>
      <c r="C19" s="97"/>
      <c r="D19" s="92" t="s">
        <v>78</v>
      </c>
      <c r="E19" s="89" t="s">
        <v>50</v>
      </c>
      <c r="F19" s="93">
        <v>14</v>
      </c>
      <c r="G19" s="94">
        <v>75</v>
      </c>
      <c r="H19" s="95">
        <f t="shared" si="8"/>
        <v>90.254999999999995</v>
      </c>
      <c r="I19" s="95">
        <f t="shared" si="7"/>
        <v>1263.57</v>
      </c>
      <c r="J19" s="106"/>
      <c r="K19" s="106">
        <f t="shared" si="1"/>
        <v>0</v>
      </c>
      <c r="L19" s="107">
        <f t="shared" si="2"/>
        <v>1</v>
      </c>
      <c r="M19" s="108">
        <f t="shared" si="3"/>
        <v>0</v>
      </c>
    </row>
    <row r="20" spans="1:13" ht="105" outlineLevel="1">
      <c r="A20" s="89" t="s">
        <v>45</v>
      </c>
      <c r="B20" s="73">
        <v>73714</v>
      </c>
      <c r="C20" s="68" t="s">
        <v>11</v>
      </c>
      <c r="D20" s="69" t="s">
        <v>68</v>
      </c>
      <c r="E20" s="46" t="s">
        <v>44</v>
      </c>
      <c r="F20" s="83">
        <v>6</v>
      </c>
      <c r="G20" s="84">
        <v>1478</v>
      </c>
      <c r="H20" s="85">
        <f>G20*1.2034</f>
        <v>1778.6251999999999</v>
      </c>
      <c r="I20" s="86">
        <f>H20*F20</f>
        <v>10671.751199999999</v>
      </c>
      <c r="J20" s="106"/>
      <c r="K20" s="106">
        <f t="shared" si="1"/>
        <v>0</v>
      </c>
      <c r="L20" s="107">
        <f t="shared" si="2"/>
        <v>1</v>
      </c>
      <c r="M20" s="108">
        <f t="shared" si="3"/>
        <v>0</v>
      </c>
    </row>
    <row r="21" spans="1:13" ht="33.75" customHeight="1" outlineLevel="1">
      <c r="A21" s="78"/>
      <c r="B21" s="75" t="s">
        <v>107</v>
      </c>
      <c r="C21" s="76"/>
      <c r="D21" s="77"/>
      <c r="E21" s="78"/>
      <c r="F21" s="79"/>
      <c r="G21" s="80"/>
      <c r="H21" s="82"/>
      <c r="I21" s="82"/>
      <c r="J21" s="36"/>
      <c r="K21" s="109"/>
      <c r="L21" s="110"/>
      <c r="M21" s="111"/>
    </row>
    <row r="22" spans="1:13" ht="60" customHeight="1" outlineLevel="1">
      <c r="A22" s="89" t="s">
        <v>46</v>
      </c>
      <c r="B22" s="73" t="s">
        <v>81</v>
      </c>
      <c r="C22" s="68" t="s">
        <v>11</v>
      </c>
      <c r="D22" s="69" t="s">
        <v>82</v>
      </c>
      <c r="E22" s="46" t="s">
        <v>15</v>
      </c>
      <c r="F22" s="83">
        <v>126</v>
      </c>
      <c r="G22" s="84">
        <v>44.09</v>
      </c>
      <c r="H22" s="85">
        <f t="shared" ref="H22:H25" si="9">G22*1.2034</f>
        <v>53.057906000000003</v>
      </c>
      <c r="I22" s="86">
        <f t="shared" ref="I22:I25" si="10">H22*F22</f>
        <v>6685.2961560000003</v>
      </c>
      <c r="J22" s="106"/>
      <c r="K22" s="106">
        <f t="shared" si="1"/>
        <v>0</v>
      </c>
      <c r="L22" s="107">
        <f t="shared" si="2"/>
        <v>1</v>
      </c>
      <c r="M22" s="108">
        <f t="shared" si="3"/>
        <v>0</v>
      </c>
    </row>
    <row r="23" spans="1:13" ht="36.75" customHeight="1" outlineLevel="1">
      <c r="A23" s="89" t="s">
        <v>63</v>
      </c>
      <c r="B23" s="73">
        <v>4718</v>
      </c>
      <c r="C23" s="68" t="s">
        <v>11</v>
      </c>
      <c r="D23" s="69" t="s">
        <v>85</v>
      </c>
      <c r="E23" s="46" t="s">
        <v>47</v>
      </c>
      <c r="F23" s="83">
        <v>20.16</v>
      </c>
      <c r="G23" s="84">
        <v>65</v>
      </c>
      <c r="H23" s="85">
        <f t="shared" si="9"/>
        <v>78.221000000000004</v>
      </c>
      <c r="I23" s="86">
        <f t="shared" si="10"/>
        <v>1576.9353600000002</v>
      </c>
      <c r="J23" s="106"/>
      <c r="K23" s="106">
        <f t="shared" si="1"/>
        <v>0</v>
      </c>
      <c r="L23" s="107">
        <f t="shared" si="2"/>
        <v>1</v>
      </c>
      <c r="M23" s="108">
        <f t="shared" si="3"/>
        <v>0</v>
      </c>
    </row>
    <row r="24" spans="1:13" ht="44.25" customHeight="1" outlineLevel="1">
      <c r="A24" s="89" t="s">
        <v>64</v>
      </c>
      <c r="B24" s="98">
        <v>88316</v>
      </c>
      <c r="C24" s="99" t="s">
        <v>11</v>
      </c>
      <c r="D24" s="100" t="s">
        <v>55</v>
      </c>
      <c r="E24" s="46" t="s">
        <v>47</v>
      </c>
      <c r="F24" s="83">
        <v>20.16</v>
      </c>
      <c r="G24" s="84">
        <v>21.67</v>
      </c>
      <c r="H24" s="85">
        <f t="shared" si="9"/>
        <v>26.077678000000002</v>
      </c>
      <c r="I24" s="86">
        <f t="shared" si="10"/>
        <v>525.72598848000007</v>
      </c>
      <c r="J24" s="106"/>
      <c r="K24" s="106">
        <f t="shared" si="1"/>
        <v>0</v>
      </c>
      <c r="L24" s="107">
        <f t="shared" si="2"/>
        <v>1</v>
      </c>
      <c r="M24" s="108">
        <f t="shared" si="3"/>
        <v>0</v>
      </c>
    </row>
    <row r="25" spans="1:13" ht="51.75" customHeight="1" outlineLevel="1">
      <c r="A25" s="89" t="s">
        <v>100</v>
      </c>
      <c r="B25" s="73" t="s">
        <v>73</v>
      </c>
      <c r="C25" s="68" t="s">
        <v>11</v>
      </c>
      <c r="D25" s="69" t="s">
        <v>72</v>
      </c>
      <c r="E25" s="46" t="s">
        <v>12</v>
      </c>
      <c r="F25" s="83">
        <v>151.19999999999999</v>
      </c>
      <c r="G25" s="84">
        <v>6.14</v>
      </c>
      <c r="H25" s="85">
        <f t="shared" si="9"/>
        <v>7.3888759999999998</v>
      </c>
      <c r="I25" s="86">
        <f t="shared" si="10"/>
        <v>1117.1980511999998</v>
      </c>
      <c r="J25" s="106"/>
      <c r="K25" s="106">
        <f t="shared" si="1"/>
        <v>0</v>
      </c>
      <c r="L25" s="107">
        <f t="shared" si="2"/>
        <v>1</v>
      </c>
      <c r="M25" s="108">
        <f t="shared" si="3"/>
        <v>0</v>
      </c>
    </row>
    <row r="26" spans="1:13" ht="39.75" customHeight="1" outlineLevel="1">
      <c r="A26" s="78"/>
      <c r="B26" s="75" t="s">
        <v>76</v>
      </c>
      <c r="C26" s="76"/>
      <c r="D26" s="77"/>
      <c r="E26" s="78"/>
      <c r="F26" s="79"/>
      <c r="G26" s="80"/>
      <c r="H26" s="81"/>
      <c r="I26" s="81"/>
      <c r="J26" s="36"/>
      <c r="K26" s="109"/>
      <c r="L26" s="110"/>
      <c r="M26" s="111"/>
    </row>
    <row r="27" spans="1:13" ht="78" customHeight="1" outlineLevel="1">
      <c r="A27" s="89" t="s">
        <v>101</v>
      </c>
      <c r="B27" s="90">
        <v>95240</v>
      </c>
      <c r="C27" s="90" t="s">
        <v>11</v>
      </c>
      <c r="D27" s="92" t="s">
        <v>105</v>
      </c>
      <c r="E27" s="89" t="s">
        <v>12</v>
      </c>
      <c r="F27" s="93">
        <v>60</v>
      </c>
      <c r="G27" s="94">
        <v>13.55</v>
      </c>
      <c r="H27" s="95">
        <f>G27*1.2034</f>
        <v>16.306070000000002</v>
      </c>
      <c r="I27" s="101">
        <f>H27*F27</f>
        <v>978.3642000000001</v>
      </c>
      <c r="J27" s="106"/>
      <c r="K27" s="106">
        <f t="shared" si="1"/>
        <v>0</v>
      </c>
      <c r="L27" s="107">
        <f t="shared" si="2"/>
        <v>1</v>
      </c>
      <c r="M27" s="108">
        <f t="shared" si="3"/>
        <v>0</v>
      </c>
    </row>
    <row r="28" spans="1:13" ht="94.5" customHeight="1" outlineLevel="1">
      <c r="A28" s="89" t="s">
        <v>106</v>
      </c>
      <c r="B28" s="90">
        <v>89479</v>
      </c>
      <c r="C28" s="90" t="s">
        <v>11</v>
      </c>
      <c r="D28" s="92" t="s">
        <v>79</v>
      </c>
      <c r="E28" s="89" t="s">
        <v>12</v>
      </c>
      <c r="F28" s="93">
        <v>60</v>
      </c>
      <c r="G28" s="94">
        <v>44.58</v>
      </c>
      <c r="H28" s="95">
        <f>G28*1.2034</f>
        <v>53.647571999999997</v>
      </c>
      <c r="I28" s="101">
        <f>H28*F28</f>
        <v>3218.8543199999999</v>
      </c>
      <c r="J28" s="106"/>
      <c r="K28" s="106">
        <f t="shared" si="1"/>
        <v>0</v>
      </c>
      <c r="L28" s="107">
        <f t="shared" si="2"/>
        <v>1</v>
      </c>
      <c r="M28" s="108">
        <f t="shared" si="3"/>
        <v>0</v>
      </c>
    </row>
    <row r="29" spans="1:13" ht="59.25" customHeight="1" outlineLevel="1">
      <c r="A29" s="89" t="s">
        <v>109</v>
      </c>
      <c r="B29" s="90">
        <v>10541</v>
      </c>
      <c r="C29" s="90" t="s">
        <v>11</v>
      </c>
      <c r="D29" s="92" t="s">
        <v>77</v>
      </c>
      <c r="E29" s="89" t="s">
        <v>31</v>
      </c>
      <c r="F29" s="93">
        <v>200</v>
      </c>
      <c r="G29" s="94">
        <v>18.3</v>
      </c>
      <c r="H29" s="95">
        <f>G29*1.2034</f>
        <v>22.022220000000001</v>
      </c>
      <c r="I29" s="101">
        <f>H29*F29</f>
        <v>4404.4440000000004</v>
      </c>
      <c r="J29" s="106"/>
      <c r="K29" s="106">
        <f t="shared" si="1"/>
        <v>0</v>
      </c>
      <c r="L29" s="107">
        <f t="shared" si="2"/>
        <v>1</v>
      </c>
      <c r="M29" s="108">
        <f t="shared" si="3"/>
        <v>0</v>
      </c>
    </row>
    <row r="30" spans="1:13" ht="39" customHeight="1" outlineLevel="1">
      <c r="A30" s="78">
        <v>4</v>
      </c>
      <c r="B30" s="75" t="s">
        <v>108</v>
      </c>
      <c r="C30" s="76"/>
      <c r="D30" s="77"/>
      <c r="E30" s="78"/>
      <c r="F30" s="79"/>
      <c r="G30" s="80"/>
      <c r="H30" s="81">
        <f>SUM(I31:I33)</f>
        <v>8453.4036400000005</v>
      </c>
      <c r="I30" s="81"/>
      <c r="J30" s="36"/>
      <c r="K30" s="109"/>
      <c r="L30" s="110"/>
      <c r="M30" s="111"/>
    </row>
    <row r="31" spans="1:13" ht="59.25" customHeight="1" outlineLevel="1">
      <c r="A31" s="89" t="s">
        <v>10</v>
      </c>
      <c r="B31" s="73" t="s">
        <v>102</v>
      </c>
      <c r="C31" s="67" t="s">
        <v>11</v>
      </c>
      <c r="D31" s="69" t="s">
        <v>103</v>
      </c>
      <c r="E31" s="46" t="s">
        <v>104</v>
      </c>
      <c r="F31" s="83">
        <v>4</v>
      </c>
      <c r="G31" s="84">
        <v>222.1</v>
      </c>
      <c r="H31" s="85">
        <f>G31*1.2034</f>
        <v>267.27514000000002</v>
      </c>
      <c r="I31" s="85">
        <f>H31*F31</f>
        <v>1069.1005600000001</v>
      </c>
      <c r="J31" s="106"/>
      <c r="K31" s="106">
        <f t="shared" si="1"/>
        <v>0</v>
      </c>
      <c r="L31" s="107">
        <f t="shared" si="2"/>
        <v>1</v>
      </c>
      <c r="M31" s="108">
        <f t="shared" si="3"/>
        <v>0</v>
      </c>
    </row>
    <row r="32" spans="1:13" ht="141.75" customHeight="1" outlineLevel="1">
      <c r="A32" s="89" t="s">
        <v>13</v>
      </c>
      <c r="B32" s="73">
        <v>93355</v>
      </c>
      <c r="C32" s="67" t="s">
        <v>11</v>
      </c>
      <c r="D32" s="69" t="s">
        <v>99</v>
      </c>
      <c r="E32" s="46" t="s">
        <v>3</v>
      </c>
      <c r="F32" s="83">
        <v>10</v>
      </c>
      <c r="G32" s="84">
        <v>450.1</v>
      </c>
      <c r="H32" s="85">
        <f>G32*1.2034</f>
        <v>541.65034000000003</v>
      </c>
      <c r="I32" s="85">
        <f>H32*F32</f>
        <v>5416.5034000000005</v>
      </c>
      <c r="J32" s="106"/>
      <c r="K32" s="106">
        <f t="shared" si="1"/>
        <v>0</v>
      </c>
      <c r="L32" s="107">
        <f t="shared" si="2"/>
        <v>1</v>
      </c>
      <c r="M32" s="108">
        <f t="shared" si="3"/>
        <v>0</v>
      </c>
    </row>
    <row r="33" spans="1:13" ht="71.25" customHeight="1" outlineLevel="1">
      <c r="A33" s="89" t="s">
        <v>14</v>
      </c>
      <c r="B33" s="73">
        <v>89356</v>
      </c>
      <c r="C33" s="67" t="s">
        <v>11</v>
      </c>
      <c r="D33" s="69" t="s">
        <v>98</v>
      </c>
      <c r="E33" s="46"/>
      <c r="F33" s="83">
        <v>80</v>
      </c>
      <c r="G33" s="84">
        <v>20.440000000000001</v>
      </c>
      <c r="H33" s="85">
        <f>G33*1.2034</f>
        <v>24.597496000000003</v>
      </c>
      <c r="I33" s="85">
        <f>H33*F33</f>
        <v>1967.7996800000003</v>
      </c>
      <c r="J33" s="106"/>
      <c r="K33" s="106">
        <f t="shared" si="1"/>
        <v>0</v>
      </c>
      <c r="L33" s="107">
        <f t="shared" si="2"/>
        <v>1</v>
      </c>
      <c r="M33" s="108">
        <f t="shared" si="3"/>
        <v>0</v>
      </c>
    </row>
    <row r="34" spans="1:13" ht="28.5" customHeight="1" outlineLevel="1">
      <c r="A34" s="74">
        <v>5</v>
      </c>
      <c r="B34" s="75" t="s">
        <v>62</v>
      </c>
      <c r="C34" s="76"/>
      <c r="D34" s="77"/>
      <c r="E34" s="78"/>
      <c r="F34" s="79"/>
      <c r="G34" s="80"/>
      <c r="H34" s="81">
        <f>SUM(I35:I44)</f>
        <v>292484.90192901762</v>
      </c>
      <c r="I34" s="82"/>
      <c r="J34" s="36"/>
      <c r="K34" s="109"/>
      <c r="L34" s="110"/>
      <c r="M34" s="111"/>
    </row>
    <row r="35" spans="1:13" ht="60" customHeight="1" outlineLevel="1">
      <c r="A35" s="73" t="s">
        <v>110</v>
      </c>
      <c r="B35" s="73">
        <v>94265</v>
      </c>
      <c r="C35" s="68" t="s">
        <v>11</v>
      </c>
      <c r="D35" s="69" t="s">
        <v>48</v>
      </c>
      <c r="E35" s="46" t="s">
        <v>31</v>
      </c>
      <c r="F35" s="83">
        <v>822</v>
      </c>
      <c r="G35" s="84">
        <v>33.49</v>
      </c>
      <c r="H35" s="85">
        <f t="shared" ref="H35:H44" si="11">G35*1.2034</f>
        <v>40.301866000000004</v>
      </c>
      <c r="I35" s="86">
        <f t="shared" ref="I35:I41" si="12">H35*F35</f>
        <v>33128.133852000006</v>
      </c>
      <c r="J35" s="106"/>
      <c r="K35" s="106">
        <f t="shared" si="1"/>
        <v>0</v>
      </c>
      <c r="L35" s="107">
        <f t="shared" si="2"/>
        <v>1</v>
      </c>
      <c r="M35" s="108">
        <f t="shared" si="3"/>
        <v>0</v>
      </c>
    </row>
    <row r="36" spans="1:13" ht="64.5" customHeight="1" outlineLevel="1">
      <c r="A36" s="73" t="s">
        <v>111</v>
      </c>
      <c r="B36" s="73">
        <v>94266</v>
      </c>
      <c r="C36" s="68" t="s">
        <v>11</v>
      </c>
      <c r="D36" s="69" t="s">
        <v>49</v>
      </c>
      <c r="E36" s="46" t="s">
        <v>31</v>
      </c>
      <c r="F36" s="83">
        <v>63.5</v>
      </c>
      <c r="G36" s="84">
        <v>37.53</v>
      </c>
      <c r="H36" s="85">
        <f t="shared" si="11"/>
        <v>45.163602000000004</v>
      </c>
      <c r="I36" s="86">
        <f t="shared" si="12"/>
        <v>2867.8887270000005</v>
      </c>
      <c r="J36" s="106"/>
      <c r="K36" s="106">
        <f t="shared" si="1"/>
        <v>0</v>
      </c>
      <c r="L36" s="107">
        <f t="shared" si="2"/>
        <v>1</v>
      </c>
      <c r="M36" s="108">
        <f t="shared" si="3"/>
        <v>0</v>
      </c>
    </row>
    <row r="37" spans="1:13" ht="90" outlineLevel="1">
      <c r="A37" s="73" t="s">
        <v>112</v>
      </c>
      <c r="B37" s="73">
        <v>94267</v>
      </c>
      <c r="C37" s="68" t="s">
        <v>11</v>
      </c>
      <c r="D37" s="69" t="s">
        <v>74</v>
      </c>
      <c r="E37" s="46" t="s">
        <v>15</v>
      </c>
      <c r="F37" s="83">
        <v>200</v>
      </c>
      <c r="G37" s="84">
        <v>38.159999999999997</v>
      </c>
      <c r="H37" s="85">
        <f t="shared" si="11"/>
        <v>45.921743999999997</v>
      </c>
      <c r="I37" s="86">
        <f t="shared" si="12"/>
        <v>9184.3487999999998</v>
      </c>
      <c r="J37" s="106"/>
      <c r="K37" s="106">
        <f t="shared" si="1"/>
        <v>0</v>
      </c>
      <c r="L37" s="107">
        <f t="shared" si="2"/>
        <v>1</v>
      </c>
      <c r="M37" s="108">
        <f t="shared" si="3"/>
        <v>0</v>
      </c>
    </row>
    <row r="38" spans="1:13" ht="75" outlineLevel="1">
      <c r="A38" s="73" t="s">
        <v>113</v>
      </c>
      <c r="B38" s="73">
        <v>94268</v>
      </c>
      <c r="C38" s="68" t="s">
        <v>11</v>
      </c>
      <c r="D38" s="69" t="s">
        <v>75</v>
      </c>
      <c r="E38" s="46" t="s">
        <v>15</v>
      </c>
      <c r="F38" s="83">
        <v>6.5</v>
      </c>
      <c r="G38" s="84">
        <v>42.97</v>
      </c>
      <c r="H38" s="85">
        <f t="shared" si="11"/>
        <v>51.710098000000002</v>
      </c>
      <c r="I38" s="86">
        <f t="shared" si="12"/>
        <v>336.11563699999999</v>
      </c>
      <c r="J38" s="106"/>
      <c r="K38" s="106">
        <f t="shared" si="1"/>
        <v>0</v>
      </c>
      <c r="L38" s="107">
        <f t="shared" si="2"/>
        <v>1</v>
      </c>
      <c r="M38" s="108">
        <f t="shared" si="3"/>
        <v>0</v>
      </c>
    </row>
    <row r="39" spans="1:13" ht="60" customHeight="1" outlineLevel="1">
      <c r="A39" s="73" t="s">
        <v>114</v>
      </c>
      <c r="B39" s="73">
        <v>92401</v>
      </c>
      <c r="C39" s="68" t="s">
        <v>11</v>
      </c>
      <c r="D39" s="69" t="s">
        <v>58</v>
      </c>
      <c r="E39" s="46" t="s">
        <v>37</v>
      </c>
      <c r="F39" s="83">
        <v>2915</v>
      </c>
      <c r="G39" s="84">
        <v>66.5</v>
      </c>
      <c r="H39" s="85">
        <f>G39*1.2034</f>
        <v>80.0261</v>
      </c>
      <c r="I39" s="86">
        <f>H39*F39</f>
        <v>233276.0815</v>
      </c>
      <c r="J39" s="106"/>
      <c r="K39" s="106">
        <f t="shared" si="1"/>
        <v>0</v>
      </c>
      <c r="L39" s="107">
        <f t="shared" si="2"/>
        <v>1</v>
      </c>
      <c r="M39" s="108">
        <f t="shared" si="3"/>
        <v>0</v>
      </c>
    </row>
    <row r="40" spans="1:13" ht="66.75" customHeight="1" outlineLevel="1">
      <c r="A40" s="73" t="s">
        <v>115</v>
      </c>
      <c r="B40" s="73">
        <v>92396</v>
      </c>
      <c r="C40" s="68" t="s">
        <v>11</v>
      </c>
      <c r="D40" s="69" t="s">
        <v>67</v>
      </c>
      <c r="E40" s="46" t="s">
        <v>37</v>
      </c>
      <c r="F40" s="83">
        <v>176</v>
      </c>
      <c r="G40" s="84">
        <v>59.37</v>
      </c>
      <c r="H40" s="85">
        <f t="shared" si="11"/>
        <v>71.445858000000001</v>
      </c>
      <c r="I40" s="86">
        <f t="shared" si="12"/>
        <v>12574.471008</v>
      </c>
      <c r="J40" s="106"/>
      <c r="K40" s="106">
        <f t="shared" si="1"/>
        <v>0</v>
      </c>
      <c r="L40" s="107">
        <f t="shared" si="2"/>
        <v>1</v>
      </c>
      <c r="M40" s="108">
        <f t="shared" si="3"/>
        <v>0</v>
      </c>
    </row>
    <row r="41" spans="1:13" ht="30" customHeight="1" outlineLevel="1">
      <c r="A41" s="74"/>
      <c r="B41" s="102" t="s">
        <v>90</v>
      </c>
      <c r="C41" s="103"/>
      <c r="D41" s="104" t="s">
        <v>89</v>
      </c>
      <c r="E41" s="78"/>
      <c r="F41" s="79"/>
      <c r="G41" s="80"/>
      <c r="H41" s="81"/>
      <c r="I41" s="82">
        <f t="shared" si="12"/>
        <v>0</v>
      </c>
      <c r="J41" s="36"/>
      <c r="K41" s="109"/>
      <c r="L41" s="110"/>
      <c r="M41" s="111"/>
    </row>
    <row r="42" spans="1:13" ht="83.25" customHeight="1" outlineLevel="1">
      <c r="A42" s="73" t="s">
        <v>116</v>
      </c>
      <c r="B42" s="73">
        <v>34492</v>
      </c>
      <c r="C42" s="69">
        <v>3.2000000000000002E-3</v>
      </c>
      <c r="D42" s="69" t="s">
        <v>93</v>
      </c>
      <c r="E42" s="67" t="s">
        <v>47</v>
      </c>
      <c r="F42" s="67">
        <f>176*C42</f>
        <v>0.56320000000000003</v>
      </c>
      <c r="G42" s="84">
        <v>240.27</v>
      </c>
      <c r="H42" s="85">
        <f t="shared" si="11"/>
        <v>289.140918</v>
      </c>
      <c r="I42" s="86">
        <f>H42*F42</f>
        <v>162.84416501760001</v>
      </c>
      <c r="J42" s="106"/>
      <c r="K42" s="106">
        <f t="shared" si="1"/>
        <v>0</v>
      </c>
      <c r="L42" s="107">
        <f t="shared" si="2"/>
        <v>1</v>
      </c>
      <c r="M42" s="108">
        <f t="shared" si="3"/>
        <v>0</v>
      </c>
    </row>
    <row r="43" spans="1:13" ht="36.75" customHeight="1" outlineLevel="1">
      <c r="A43" s="73" t="s">
        <v>117</v>
      </c>
      <c r="B43" s="73">
        <v>88309</v>
      </c>
      <c r="C43" s="69" t="s">
        <v>11</v>
      </c>
      <c r="D43" s="69" t="s">
        <v>91</v>
      </c>
      <c r="E43" s="67" t="s">
        <v>38</v>
      </c>
      <c r="F43" s="67">
        <v>16</v>
      </c>
      <c r="G43" s="84">
        <v>27.93</v>
      </c>
      <c r="H43" s="85">
        <f t="shared" si="11"/>
        <v>33.610962000000001</v>
      </c>
      <c r="I43" s="86">
        <f t="shared" ref="I43:I44" si="13">H43*F43</f>
        <v>537.77539200000001</v>
      </c>
      <c r="J43" s="106"/>
      <c r="K43" s="106">
        <f t="shared" si="1"/>
        <v>0</v>
      </c>
      <c r="L43" s="107">
        <f t="shared" si="2"/>
        <v>1</v>
      </c>
      <c r="M43" s="108">
        <f t="shared" si="3"/>
        <v>0</v>
      </c>
    </row>
    <row r="44" spans="1:13" ht="37.5" customHeight="1" outlineLevel="1">
      <c r="A44" s="73" t="s">
        <v>118</v>
      </c>
      <c r="B44" s="73">
        <v>88316</v>
      </c>
      <c r="C44" s="69" t="s">
        <v>11</v>
      </c>
      <c r="D44" s="69" t="s">
        <v>92</v>
      </c>
      <c r="E44" s="67" t="s">
        <v>38</v>
      </c>
      <c r="F44" s="67">
        <v>16</v>
      </c>
      <c r="G44" s="84">
        <v>21.67</v>
      </c>
      <c r="H44" s="85">
        <f t="shared" si="11"/>
        <v>26.077678000000002</v>
      </c>
      <c r="I44" s="86">
        <f t="shared" si="13"/>
        <v>417.24284800000004</v>
      </c>
      <c r="J44" s="106"/>
      <c r="K44" s="106">
        <f t="shared" si="1"/>
        <v>0</v>
      </c>
      <c r="L44" s="107">
        <f t="shared" si="2"/>
        <v>1</v>
      </c>
      <c r="M44" s="108">
        <f t="shared" si="3"/>
        <v>0</v>
      </c>
    </row>
    <row r="45" spans="1:13" s="4" customFormat="1" ht="27.75" customHeight="1" outlineLevel="1">
      <c r="A45" s="105" t="s">
        <v>61</v>
      </c>
      <c r="B45" s="105"/>
      <c r="C45" s="105"/>
      <c r="D45" s="105"/>
      <c r="E45" s="105"/>
      <c r="F45" s="105"/>
      <c r="G45" s="105"/>
      <c r="H45" s="105"/>
      <c r="I45" s="81">
        <f>SUM(I7:I44)</f>
        <v>413848.7007366977</v>
      </c>
      <c r="J45" s="37">
        <f t="shared" ref="J45:M45" si="14">SUM(J7:J44)</f>
        <v>0</v>
      </c>
      <c r="K45" s="37">
        <f t="shared" si="14"/>
        <v>0</v>
      </c>
      <c r="L45" s="112">
        <f>100%-(M45/I45)</f>
        <v>1</v>
      </c>
      <c r="M45" s="37">
        <f t="shared" si="14"/>
        <v>0</v>
      </c>
    </row>
    <row r="46" spans="1:13">
      <c r="A46" s="2"/>
      <c r="B46" s="2"/>
      <c r="C46" s="2"/>
      <c r="D46" s="18"/>
      <c r="E46" s="18"/>
      <c r="F46" s="17"/>
      <c r="G46" s="17"/>
      <c r="H46" s="18"/>
      <c r="I46" s="18"/>
    </row>
    <row r="47" spans="1:13">
      <c r="A47" s="2"/>
      <c r="B47" s="2"/>
      <c r="C47" s="2"/>
      <c r="D47" s="18"/>
      <c r="E47" s="18"/>
      <c r="F47" s="17"/>
      <c r="G47" s="17"/>
      <c r="H47" s="18"/>
      <c r="I47" s="18"/>
    </row>
    <row r="48" spans="1:13">
      <c r="A48" s="2"/>
      <c r="B48" s="2"/>
      <c r="C48" s="2"/>
      <c r="D48" s="18"/>
      <c r="E48" s="18"/>
      <c r="F48" s="17"/>
      <c r="G48" s="17"/>
      <c r="H48" s="18"/>
      <c r="I48" s="18"/>
    </row>
    <row r="49" spans="1:9">
      <c r="A49" s="2"/>
      <c r="B49" s="2"/>
      <c r="C49" s="2"/>
      <c r="D49" s="18"/>
      <c r="E49" s="18"/>
      <c r="F49" s="17"/>
      <c r="G49" s="17"/>
      <c r="H49" s="18"/>
      <c r="I49" s="18"/>
    </row>
    <row r="50" spans="1:9">
      <c r="A50" s="2"/>
      <c r="B50" s="2"/>
      <c r="C50" s="2"/>
      <c r="D50" s="18"/>
      <c r="E50" s="18"/>
      <c r="F50" s="17"/>
      <c r="G50" s="17"/>
      <c r="H50" s="18"/>
      <c r="I50" s="18"/>
    </row>
    <row r="51" spans="1:9">
      <c r="A51" s="2"/>
      <c r="B51" s="2"/>
      <c r="C51" s="2"/>
      <c r="D51" s="18"/>
      <c r="E51" s="18"/>
      <c r="F51" s="17"/>
      <c r="G51" s="17"/>
      <c r="H51" s="18"/>
      <c r="I51" s="18"/>
    </row>
    <row r="52" spans="1:9">
      <c r="A52" s="2"/>
      <c r="B52" s="2"/>
      <c r="C52" s="2"/>
      <c r="D52" s="18"/>
      <c r="E52" s="18"/>
      <c r="F52" s="17"/>
      <c r="G52" s="17"/>
      <c r="H52" s="18"/>
      <c r="I52" s="18"/>
    </row>
    <row r="53" spans="1:9">
      <c r="A53" s="2"/>
      <c r="B53" s="2"/>
      <c r="C53" s="2"/>
      <c r="D53" s="18"/>
      <c r="E53" s="18"/>
      <c r="F53" s="17"/>
      <c r="G53" s="17"/>
      <c r="H53" s="18"/>
      <c r="I53" s="18"/>
    </row>
    <row r="54" spans="1:9">
      <c r="A54" s="2"/>
      <c r="B54" s="2"/>
      <c r="C54" s="2"/>
      <c r="D54" s="18"/>
      <c r="E54" s="18"/>
      <c r="F54" s="17"/>
      <c r="G54" s="17"/>
      <c r="H54" s="18"/>
      <c r="I54" s="18"/>
    </row>
  </sheetData>
  <sheetProtection algorithmName="SHA-512" hashValue="Ggv6qZSSHDzXbpjMUlAJ4nMH1tTm0XKKK6XOpb4/oPeUlhuSK2yX1Lz8mS7WSuXZl4H201yVExCqrpIKewQ9fw==" saltValue="fpEZyvQUnOQ4IspZSSQg2g==" spinCount="100000" sheet="1" objects="1" scenarios="1" selectLockedCells="1"/>
  <mergeCells count="17">
    <mergeCell ref="J1:M1"/>
    <mergeCell ref="J2:J3"/>
    <mergeCell ref="K2:M3"/>
    <mergeCell ref="B41:D41"/>
    <mergeCell ref="A45:H45"/>
    <mergeCell ref="B34:D34"/>
    <mergeCell ref="D1:I1"/>
    <mergeCell ref="B19:C19"/>
    <mergeCell ref="E2:F2"/>
    <mergeCell ref="E3:F3"/>
    <mergeCell ref="A5:D5"/>
    <mergeCell ref="B6:D6"/>
    <mergeCell ref="B9:D9"/>
    <mergeCell ref="B15:D15"/>
    <mergeCell ref="B26:D26"/>
    <mergeCell ref="B21:D21"/>
    <mergeCell ref="B30:D30"/>
  </mergeCells>
  <conditionalFormatting sqref="F4:H4">
    <cfRule type="cellIs" dxfId="2" priority="3" stopIfTrue="1" operator="equal">
      <formula>0</formula>
    </cfRule>
  </conditionalFormatting>
  <conditionalFormatting sqref="J4:L4">
    <cfRule type="cellIs" dxfId="1" priority="2" stopIfTrue="1" operator="equal">
      <formula>0</formula>
    </cfRule>
  </conditionalFormatting>
  <conditionalFormatting sqref="J2">
    <cfRule type="cellIs" dxfId="0" priority="1" stopIfTrue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75" fitToHeight="15" orientation="portrait" r:id="rId1"/>
  <headerFooter alignWithMargins="0"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StaticMetafile" shapeId="52225" r:id="rId4">
          <objectPr defaultSize="0" autoPict="0" r:id="rId5">
            <anchor moveWithCells="1">
              <from>
                <xdr:col>0</xdr:col>
                <xdr:colOff>247650</xdr:colOff>
                <xdr:row>0</xdr:row>
                <xdr:rowOff>57150</xdr:rowOff>
              </from>
              <to>
                <xdr:col>3</xdr:col>
                <xdr:colOff>428625</xdr:colOff>
                <xdr:row>0</xdr:row>
                <xdr:rowOff>914400</xdr:rowOff>
              </to>
            </anchor>
          </objectPr>
        </oleObject>
      </mc:Choice>
      <mc:Fallback>
        <oleObject progId="StaticMetafile" shapeId="522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106" zoomScaleNormal="106" workbookViewId="0">
      <selection activeCell="C9" sqref="C9"/>
    </sheetView>
  </sheetViews>
  <sheetFormatPr defaultRowHeight="14.25"/>
  <cols>
    <col min="1" max="1" width="4.75" bestFit="1" customWidth="1"/>
    <col min="2" max="2" width="21.375" customWidth="1"/>
    <col min="3" max="11" width="11.75" bestFit="1" customWidth="1"/>
    <col min="12" max="12" width="11.5" bestFit="1" customWidth="1"/>
  </cols>
  <sheetData>
    <row r="1" spans="1:12" ht="15" customHeight="1">
      <c r="A1" s="25"/>
      <c r="B1" s="25"/>
      <c r="C1" s="25"/>
      <c r="D1" s="26" t="s">
        <v>97</v>
      </c>
      <c r="E1" s="26"/>
      <c r="F1" s="26"/>
      <c r="G1" s="26"/>
      <c r="H1" s="26"/>
      <c r="I1" s="26"/>
      <c r="J1" s="26"/>
      <c r="K1" s="26"/>
      <c r="L1" s="26"/>
    </row>
    <row r="2" spans="1:12" ht="68.25" customHeight="1">
      <c r="A2" s="25"/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</row>
    <row r="3" spans="1:12" ht="26.25" customHeight="1">
      <c r="A3" s="7" t="s">
        <v>0</v>
      </c>
      <c r="B3" s="8" t="s">
        <v>21</v>
      </c>
      <c r="C3" s="8" t="s">
        <v>22</v>
      </c>
      <c r="D3" s="9" t="s">
        <v>23</v>
      </c>
      <c r="E3" s="9" t="s">
        <v>24</v>
      </c>
      <c r="F3" s="9" t="s">
        <v>25</v>
      </c>
      <c r="G3" s="9" t="s">
        <v>26</v>
      </c>
      <c r="H3" s="9" t="s">
        <v>27</v>
      </c>
      <c r="I3" s="9" t="s">
        <v>28</v>
      </c>
      <c r="J3" s="9" t="s">
        <v>86</v>
      </c>
      <c r="K3" s="9" t="s">
        <v>87</v>
      </c>
      <c r="L3" s="9" t="s">
        <v>88</v>
      </c>
    </row>
    <row r="4" spans="1:12" ht="35.25" customHeight="1">
      <c r="A4" s="11">
        <v>1</v>
      </c>
      <c r="B4" s="19" t="str">
        <f>PAVIMENTAÇÃO!B6</f>
        <v xml:space="preserve">LOCAÇÃO </v>
      </c>
      <c r="C4" s="113">
        <f>SUM(PAVIMENTAÇÃO!K7:K8)</f>
        <v>0</v>
      </c>
      <c r="D4" s="114"/>
      <c r="E4" s="114"/>
      <c r="F4" s="114"/>
      <c r="G4" s="114"/>
      <c r="H4" s="114"/>
      <c r="I4" s="114"/>
      <c r="J4" s="114"/>
      <c r="K4" s="114"/>
      <c r="L4" s="114"/>
    </row>
    <row r="5" spans="1:12" ht="34.5" customHeight="1">
      <c r="A5" s="13">
        <v>2</v>
      </c>
      <c r="B5" s="10" t="str">
        <f>PAVIMENTAÇÃO!B9</f>
        <v xml:space="preserve">TERRAPLANAGEM </v>
      </c>
      <c r="C5" s="113">
        <f>SUM(PAVIMENTAÇÃO!K10:K14)</f>
        <v>0</v>
      </c>
      <c r="D5" s="115"/>
      <c r="E5" s="114"/>
      <c r="F5" s="114"/>
      <c r="G5" s="114"/>
      <c r="H5" s="114"/>
      <c r="I5" s="114"/>
      <c r="J5" s="114"/>
      <c r="K5" s="114"/>
      <c r="L5" s="114"/>
    </row>
    <row r="6" spans="1:12" s="5" customFormat="1" ht="27" customHeight="1">
      <c r="A6" s="13">
        <v>3</v>
      </c>
      <c r="B6" s="10" t="str">
        <f>PAVIMENTAÇÃO!B15</f>
        <v>DRENAGEM</v>
      </c>
      <c r="C6" s="113">
        <f>SUM(PAVIMENTAÇÃO!K16:K29)</f>
        <v>0</v>
      </c>
      <c r="D6" s="115"/>
      <c r="E6" s="114"/>
      <c r="F6" s="114"/>
      <c r="G6" s="114"/>
      <c r="H6" s="114"/>
      <c r="I6" s="114"/>
      <c r="J6" s="114"/>
      <c r="K6" s="114"/>
      <c r="L6" s="114"/>
    </row>
    <row r="7" spans="1:12" s="5" customFormat="1" ht="27" customHeight="1">
      <c r="A7" s="13">
        <v>4</v>
      </c>
      <c r="B7" s="10" t="s">
        <v>119</v>
      </c>
      <c r="C7" s="113">
        <f>SUM(PAVIMENTAÇÃO!K31:K33)</f>
        <v>0</v>
      </c>
      <c r="D7" s="115"/>
      <c r="E7" s="114"/>
      <c r="F7" s="114"/>
      <c r="G7" s="114"/>
      <c r="H7" s="114"/>
      <c r="I7" s="114"/>
      <c r="J7" s="114"/>
      <c r="K7" s="114"/>
      <c r="L7" s="114"/>
    </row>
    <row r="8" spans="1:12" s="5" customFormat="1" ht="34.5" customHeight="1">
      <c r="A8" s="13">
        <v>5</v>
      </c>
      <c r="B8" s="10" t="str">
        <f>PAVIMENTAÇÃO!B34</f>
        <v>PAVIMENTAÇÃO COM MEIO-FIO</v>
      </c>
      <c r="C8" s="113">
        <f>SUM(PAVIMENTAÇÃO!K35:K44)</f>
        <v>0</v>
      </c>
      <c r="D8" s="115"/>
      <c r="E8" s="114"/>
      <c r="F8" s="114"/>
      <c r="G8" s="114"/>
      <c r="H8" s="114"/>
      <c r="I8" s="114"/>
      <c r="J8" s="114"/>
      <c r="K8" s="114"/>
      <c r="L8" s="114"/>
    </row>
    <row r="9" spans="1:12" ht="36" customHeight="1">
      <c r="A9" s="15"/>
      <c r="B9" s="14" t="s">
        <v>29</v>
      </c>
      <c r="C9" s="12">
        <f>SUM(C4:C8)</f>
        <v>0</v>
      </c>
      <c r="D9" s="16">
        <f>SUM(D4:D8)</f>
        <v>0</v>
      </c>
      <c r="E9" s="16">
        <f t="shared" ref="E9:L9" si="0">SUM(E4:E8)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1:12" ht="26.25" customHeight="1">
      <c r="A10" s="22"/>
      <c r="B10" s="14" t="s">
        <v>30</v>
      </c>
      <c r="C10" s="23"/>
      <c r="D10" s="24">
        <f>C9-D9</f>
        <v>0</v>
      </c>
      <c r="E10" s="24">
        <f>D10-E9</f>
        <v>0</v>
      </c>
      <c r="F10" s="24">
        <f t="shared" ref="F10:L10" si="1">E10-F9</f>
        <v>0</v>
      </c>
      <c r="G10" s="24">
        <f t="shared" si="1"/>
        <v>0</v>
      </c>
      <c r="H10" s="24">
        <f t="shared" si="1"/>
        <v>0</v>
      </c>
      <c r="I10" s="24">
        <f t="shared" si="1"/>
        <v>0</v>
      </c>
      <c r="J10" s="24">
        <f t="shared" si="1"/>
        <v>0</v>
      </c>
      <c r="K10" s="24">
        <f t="shared" si="1"/>
        <v>0</v>
      </c>
      <c r="L10" s="24">
        <f t="shared" si="1"/>
        <v>0</v>
      </c>
    </row>
    <row r="11" spans="1:12" ht="15">
      <c r="A11" s="20"/>
      <c r="B11" s="21"/>
      <c r="C11" s="21"/>
      <c r="D11" s="21"/>
      <c r="E11" s="21"/>
      <c r="F11" s="21"/>
      <c r="G11" s="21"/>
      <c r="H11" s="21"/>
      <c r="I11" s="12"/>
      <c r="J11" s="12"/>
      <c r="K11" s="12"/>
      <c r="L11" s="12"/>
    </row>
    <row r="12" spans="1:12">
      <c r="A12" s="20"/>
      <c r="B12" s="21"/>
      <c r="C12" s="21"/>
      <c r="D12" s="21"/>
      <c r="E12" s="21"/>
      <c r="F12" s="21"/>
      <c r="G12" s="21"/>
      <c r="H12" s="21"/>
      <c r="I12" s="21"/>
      <c r="J12" s="20"/>
      <c r="K12" s="20"/>
      <c r="L12" s="20"/>
    </row>
    <row r="13" spans="1:12">
      <c r="A13" s="20"/>
      <c r="B13" s="21"/>
      <c r="C13" s="21"/>
      <c r="D13" s="21"/>
      <c r="E13" s="21"/>
      <c r="F13" s="21"/>
      <c r="G13" s="21"/>
      <c r="H13" s="21"/>
      <c r="I13" s="21"/>
      <c r="J13" s="20"/>
      <c r="K13" s="20"/>
      <c r="L13" s="20"/>
    </row>
    <row r="14" spans="1:12">
      <c r="A14" s="20"/>
      <c r="B14" s="21"/>
      <c r="C14" s="21"/>
      <c r="D14" s="21"/>
      <c r="E14" s="21"/>
      <c r="F14" s="21"/>
      <c r="G14" s="21"/>
      <c r="H14" s="21"/>
      <c r="I14" s="21"/>
      <c r="J14" s="20"/>
      <c r="K14" s="20"/>
      <c r="L14" s="20"/>
    </row>
    <row r="15" spans="1:12">
      <c r="A15" s="20"/>
      <c r="B15" s="21"/>
      <c r="C15" s="21"/>
      <c r="D15" s="21"/>
      <c r="E15" s="21"/>
      <c r="F15" s="21"/>
      <c r="G15" s="21"/>
      <c r="H15" s="21"/>
      <c r="I15" s="21"/>
      <c r="J15" s="20"/>
      <c r="K15" s="20"/>
      <c r="L15" s="20"/>
    </row>
    <row r="16" spans="1:12">
      <c r="A16" s="20"/>
      <c r="B16" s="21"/>
      <c r="C16" s="21"/>
      <c r="D16" s="21"/>
      <c r="E16" s="21"/>
      <c r="F16" s="21"/>
      <c r="G16" s="21"/>
      <c r="H16" s="21"/>
      <c r="I16" s="21"/>
      <c r="J16" s="20"/>
      <c r="K16" s="20"/>
      <c r="L16" s="20"/>
    </row>
    <row r="17" spans="1:12">
      <c r="A17" s="20"/>
      <c r="B17" s="21"/>
      <c r="C17" s="21"/>
      <c r="D17" s="21"/>
      <c r="E17" s="21"/>
      <c r="F17" s="21"/>
      <c r="G17" s="21"/>
      <c r="H17" s="21"/>
      <c r="I17" s="21"/>
      <c r="J17" s="20"/>
      <c r="K17" s="20"/>
      <c r="L17" s="20"/>
    </row>
    <row r="18" spans="1:12">
      <c r="A18" s="20"/>
      <c r="B18" s="21"/>
      <c r="C18" s="21"/>
      <c r="D18" s="21"/>
      <c r="E18" s="21"/>
      <c r="F18" s="21"/>
      <c r="G18" s="21"/>
      <c r="H18" s="21"/>
      <c r="I18" s="21"/>
      <c r="J18" s="20"/>
      <c r="K18" s="20"/>
      <c r="L18" s="20"/>
    </row>
    <row r="19" spans="1:1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</sheetData>
  <mergeCells count="2">
    <mergeCell ref="A1:C2"/>
    <mergeCell ref="D1:L2"/>
  </mergeCells>
  <printOptions horizontalCentered="1"/>
  <pageMargins left="0.31496062992125984" right="0.31496062992125984" top="1.1811023622047245" bottom="0.19685039370078741" header="0.11811023622047245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PAVIMENTAÇÃO</vt:lpstr>
      <vt:lpstr>CRONOGRAMA</vt:lpstr>
      <vt:lpstr>CRONOGRAMA!Area_de_impressao</vt:lpstr>
      <vt:lpstr>PAVIMENTAÇÃO!Area_de_impressao</vt:lpstr>
      <vt:lpstr>CRONOGRAMA!Titulos_de_impressao</vt:lpstr>
      <vt:lpstr>PAVIMENTAÇÃO!Titulos_de_impressao</vt:lpstr>
    </vt:vector>
  </TitlesOfParts>
  <Company>Fnde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Adriana</cp:lastModifiedBy>
  <cp:lastPrinted>2020-05-20T17:01:03Z</cp:lastPrinted>
  <dcterms:created xsi:type="dcterms:W3CDTF">2012-10-15T18:57:41Z</dcterms:created>
  <dcterms:modified xsi:type="dcterms:W3CDTF">2020-06-10T14:58:03Z</dcterms:modified>
</cp:coreProperties>
</file>