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PROJETOS 2018\APICULTURA\APICULTURA\"/>
    </mc:Choice>
  </mc:AlternateContent>
  <bookViews>
    <workbookView xWindow="0" yWindow="0" windowWidth="20490" windowHeight="7740"/>
  </bookViews>
  <sheets>
    <sheet name="SERVIÇOS" sheetId="3" r:id="rId1"/>
    <sheet name="CRONOGRAMA" sheetId="2" r:id="rId2"/>
  </sheets>
  <definedNames>
    <definedName name="_xlnm._FilterDatabase" localSheetId="0" hidden="1">SERVIÇOS!#REF!</definedName>
    <definedName name="_xlnm.Print_Area" localSheetId="0">SERVIÇOS!$A$1:$J$48</definedName>
    <definedName name="_xlnm.Print_Titles" localSheetId="0">SERVIÇOS!$1:$4</definedName>
  </definedNames>
  <calcPr calcId="152511"/>
</workbook>
</file>

<file path=xl/calcChain.xml><?xml version="1.0" encoding="utf-8"?>
<calcChain xmlns="http://schemas.openxmlformats.org/spreadsheetml/2006/main">
  <c r="H39" i="3" l="1"/>
  <c r="H19" i="3"/>
  <c r="H20" i="3"/>
  <c r="J20" i="3" s="1"/>
  <c r="L7" i="3" l="1"/>
  <c r="N7" i="3" s="1"/>
  <c r="L8" i="3"/>
  <c r="N8" i="3" s="1"/>
  <c r="L9" i="3"/>
  <c r="N9" i="3" s="1"/>
  <c r="L11" i="3"/>
  <c r="L12" i="3"/>
  <c r="L14" i="3"/>
  <c r="N14" i="3" s="1"/>
  <c r="C7" i="2" s="1"/>
  <c r="F7" i="2" s="1"/>
  <c r="L16" i="3"/>
  <c r="N16" i="3" s="1"/>
  <c r="L17" i="3"/>
  <c r="L18" i="3"/>
  <c r="N18" i="3" s="1"/>
  <c r="L19" i="3"/>
  <c r="N19" i="3" s="1"/>
  <c r="L20" i="3"/>
  <c r="N20" i="3" s="1"/>
  <c r="L21" i="3"/>
  <c r="N21" i="3" s="1"/>
  <c r="L22" i="3"/>
  <c r="N22" i="3" s="1"/>
  <c r="L24" i="3"/>
  <c r="L25" i="3"/>
  <c r="N25" i="3" s="1"/>
  <c r="L27" i="3"/>
  <c r="L28" i="3"/>
  <c r="N28" i="3" s="1"/>
  <c r="L29" i="3"/>
  <c r="L30" i="3"/>
  <c r="L31" i="3"/>
  <c r="L33" i="3"/>
  <c r="L34" i="3"/>
  <c r="L36" i="3"/>
  <c r="N36" i="3" s="1"/>
  <c r="L37" i="3"/>
  <c r="L38" i="3"/>
  <c r="N38" i="3" s="1"/>
  <c r="L39" i="3"/>
  <c r="N39" i="3" s="1"/>
  <c r="L40" i="3"/>
  <c r="N40" i="3" s="1"/>
  <c r="L41" i="3"/>
  <c r="N41" i="3" s="1"/>
  <c r="L42" i="3"/>
  <c r="N42" i="3" s="1"/>
  <c r="L44" i="3"/>
  <c r="N44" i="3" s="1"/>
  <c r="L45" i="3"/>
  <c r="N45" i="3" s="1"/>
  <c r="L46" i="3"/>
  <c r="N46" i="3" s="1"/>
  <c r="M19" i="3"/>
  <c r="L6" i="3"/>
  <c r="N6" i="3" s="1"/>
  <c r="M20" i="3" l="1"/>
  <c r="N33" i="3"/>
  <c r="M18" i="3"/>
  <c r="C13" i="2"/>
  <c r="L13" i="2" s="1"/>
  <c r="N37" i="3"/>
  <c r="C12" i="2" s="1"/>
  <c r="L12" i="2" s="1"/>
  <c r="N34" i="3"/>
  <c r="C11" i="2" s="1"/>
  <c r="J11" i="2" s="1"/>
  <c r="N31" i="3"/>
  <c r="N30" i="3"/>
  <c r="N29" i="3"/>
  <c r="N27" i="3"/>
  <c r="N24" i="3"/>
  <c r="C9" i="2" s="1"/>
  <c r="J9" i="2" s="1"/>
  <c r="N17" i="3"/>
  <c r="C8" i="2" s="1"/>
  <c r="J8" i="2" s="1"/>
  <c r="N12" i="3"/>
  <c r="N11" i="3"/>
  <c r="C5" i="2"/>
  <c r="F5" i="2" s="1"/>
  <c r="M6" i="3"/>
  <c r="C6" i="2" l="1"/>
  <c r="F6" i="2" s="1"/>
  <c r="C10" i="2"/>
  <c r="J10" i="2" s="1"/>
  <c r="N47" i="3"/>
  <c r="H8" i="2"/>
  <c r="I42" i="3" l="1"/>
  <c r="J18" i="3" l="1"/>
  <c r="J19" i="3"/>
  <c r="B13" i="2"/>
  <c r="B12" i="2"/>
  <c r="B11" i="2"/>
  <c r="B10" i="2"/>
  <c r="B9" i="2"/>
  <c r="B8" i="2"/>
  <c r="B7" i="2"/>
  <c r="B6" i="2"/>
  <c r="B5" i="2"/>
  <c r="I39" i="3" l="1"/>
  <c r="I40" i="3"/>
  <c r="H40" i="3"/>
  <c r="I41" i="3"/>
  <c r="H41" i="3"/>
  <c r="M39" i="3" l="1"/>
  <c r="J40" i="3"/>
  <c r="M40" i="3"/>
  <c r="J41" i="3"/>
  <c r="M41" i="3"/>
  <c r="I25" i="3" l="1"/>
  <c r="H25" i="3"/>
  <c r="H7" i="3"/>
  <c r="M7" i="3" s="1"/>
  <c r="H8" i="3"/>
  <c r="M8" i="3" s="1"/>
  <c r="H9" i="3"/>
  <c r="M9" i="3" s="1"/>
  <c r="H11" i="3"/>
  <c r="M11" i="3" s="1"/>
  <c r="H12" i="3"/>
  <c r="M12" i="3" s="1"/>
  <c r="H14" i="3"/>
  <c r="M14" i="3" s="1"/>
  <c r="H16" i="3"/>
  <c r="M16" i="3" s="1"/>
  <c r="H17" i="3"/>
  <c r="M17" i="3" s="1"/>
  <c r="H24" i="3"/>
  <c r="M24" i="3" s="1"/>
  <c r="H15" i="3"/>
  <c r="H21" i="3"/>
  <c r="M21" i="3" s="1"/>
  <c r="H22" i="3"/>
  <c r="M22" i="3" s="1"/>
  <c r="H27" i="3"/>
  <c r="M27" i="3" s="1"/>
  <c r="H28" i="3"/>
  <c r="M28" i="3" s="1"/>
  <c r="H29" i="3"/>
  <c r="M29" i="3" s="1"/>
  <c r="H30" i="3"/>
  <c r="M30" i="3" s="1"/>
  <c r="H31" i="3"/>
  <c r="M31" i="3" s="1"/>
  <c r="H33" i="3"/>
  <c r="M33" i="3" s="1"/>
  <c r="H34" i="3"/>
  <c r="M34" i="3" s="1"/>
  <c r="H36" i="3"/>
  <c r="M36" i="3" s="1"/>
  <c r="H37" i="3"/>
  <c r="M37" i="3" s="1"/>
  <c r="H38" i="3"/>
  <c r="M38" i="3" s="1"/>
  <c r="H42" i="3"/>
  <c r="H43" i="3"/>
  <c r="H44" i="3"/>
  <c r="M44" i="3" s="1"/>
  <c r="H45" i="3"/>
  <c r="M45" i="3" s="1"/>
  <c r="H46" i="3"/>
  <c r="M46" i="3" s="1"/>
  <c r="J25" i="3" l="1"/>
  <c r="M25" i="3"/>
  <c r="J42" i="3"/>
  <c r="M42" i="3"/>
  <c r="J21" i="3"/>
  <c r="I21" i="3"/>
  <c r="I46" i="3" l="1"/>
  <c r="J46" i="3"/>
  <c r="J45" i="3"/>
  <c r="I45" i="3"/>
  <c r="J44" i="3"/>
  <c r="I44" i="3"/>
  <c r="J38" i="3"/>
  <c r="I38" i="3"/>
  <c r="J37" i="3"/>
  <c r="I37" i="3"/>
  <c r="J36" i="3"/>
  <c r="I36" i="3"/>
  <c r="J34" i="3"/>
  <c r="I34" i="3"/>
  <c r="J31" i="3"/>
  <c r="I31" i="3"/>
  <c r="J30" i="3"/>
  <c r="I30" i="3"/>
  <c r="J29" i="3"/>
  <c r="I29" i="3"/>
  <c r="I28" i="3"/>
  <c r="J28" i="3"/>
  <c r="I27" i="3"/>
  <c r="J27" i="3"/>
  <c r="J22" i="3"/>
  <c r="I22" i="3"/>
  <c r="J24" i="3"/>
  <c r="I24" i="3"/>
  <c r="J17" i="3"/>
  <c r="I17" i="3"/>
  <c r="J16" i="3"/>
  <c r="I16" i="3"/>
  <c r="J14" i="3"/>
  <c r="I14" i="3"/>
  <c r="J12" i="3"/>
  <c r="I12" i="3"/>
  <c r="J11" i="3"/>
  <c r="I11" i="3"/>
  <c r="J9" i="3"/>
  <c r="I9" i="3"/>
  <c r="J8" i="3"/>
  <c r="I8" i="3"/>
  <c r="J7" i="3"/>
  <c r="I7" i="3"/>
  <c r="I6" i="3"/>
  <c r="E5" i="2" l="1"/>
  <c r="J47" i="3"/>
  <c r="E8" i="2"/>
  <c r="G8" i="2" s="1"/>
  <c r="I8" i="2" s="1"/>
  <c r="K8" i="2" s="1"/>
  <c r="I47" i="3"/>
  <c r="L14" i="2" l="1"/>
  <c r="J14" i="2"/>
  <c r="H14" i="2"/>
  <c r="F14" i="2"/>
  <c r="E13" i="2"/>
  <c r="G13" i="2" s="1"/>
  <c r="I13" i="2" s="1"/>
  <c r="K13" i="2" s="1"/>
  <c r="E12" i="2"/>
  <c r="G12" i="2" s="1"/>
  <c r="I12" i="2" s="1"/>
  <c r="K12" i="2" s="1"/>
  <c r="E11" i="2"/>
  <c r="G11" i="2" s="1"/>
  <c r="I11" i="2" s="1"/>
  <c r="K11" i="2" s="1"/>
  <c r="E10" i="2"/>
  <c r="G10" i="2" s="1"/>
  <c r="I10" i="2" s="1"/>
  <c r="K10" i="2" s="1"/>
  <c r="E9" i="2"/>
  <c r="E7" i="2"/>
  <c r="G7" i="2" s="1"/>
  <c r="I7" i="2" s="1"/>
  <c r="K7" i="2" s="1"/>
  <c r="E6" i="2"/>
  <c r="G6" i="2" s="1"/>
  <c r="I6" i="2" s="1"/>
  <c r="K6" i="2" s="1"/>
  <c r="G9" i="2" l="1"/>
  <c r="I9" i="2" s="1"/>
  <c r="K9" i="2" s="1"/>
  <c r="F15" i="2"/>
  <c r="H15" i="2" s="1"/>
  <c r="J15" i="2" s="1"/>
  <c r="L15" i="2" s="1"/>
  <c r="G5" i="2"/>
  <c r="I5" i="2" s="1"/>
  <c r="K5" i="2" s="1"/>
  <c r="C14" i="2"/>
  <c r="C15" i="2" l="1"/>
  <c r="D14" i="2" s="1"/>
  <c r="F17" i="2"/>
  <c r="H17" i="2" s="1"/>
  <c r="J17" i="2" s="1"/>
  <c r="L17" i="2" s="1"/>
  <c r="E15" i="2"/>
  <c r="G15" i="2" s="1"/>
  <c r="I15" i="2" s="1"/>
  <c r="K15" i="2" s="1"/>
  <c r="D9" i="2" l="1"/>
  <c r="D8" i="2"/>
  <c r="XFD8" i="2" s="1"/>
  <c r="D11" i="2"/>
  <c r="D7" i="2"/>
  <c r="D5" i="2"/>
  <c r="D10" i="2"/>
  <c r="D12" i="2"/>
  <c r="D6" i="2"/>
  <c r="D13" i="2"/>
  <c r="A1" i="2" l="1"/>
</calcChain>
</file>

<file path=xl/sharedStrings.xml><?xml version="1.0" encoding="utf-8"?>
<sst xmlns="http://schemas.openxmlformats.org/spreadsheetml/2006/main" count="171" uniqueCount="117">
  <si>
    <t xml:space="preserve">PINTURA </t>
  </si>
  <si>
    <t>ITEM</t>
  </si>
  <si>
    <t>CÓDIGO</t>
  </si>
  <si>
    <t>FONTE</t>
  </si>
  <si>
    <t>DESCRIÇÃO DOS SERVIÇOS</t>
  </si>
  <si>
    <t>UNID.</t>
  </si>
  <si>
    <t>VALOR (R$)</t>
  </si>
  <si>
    <t>SINAPI</t>
  </si>
  <si>
    <t>m²</t>
  </si>
  <si>
    <t xml:space="preserve">ESQUADRIAS </t>
  </si>
  <si>
    <t>und</t>
  </si>
  <si>
    <t xml:space="preserve">PAVIMENTAÇÃO </t>
  </si>
  <si>
    <t xml:space="preserve">APLICAÇÃO DE FUNDO SELADOR ACRÍLICO EM PAREDES, UMA DEMÃO. AF_06/2014 </t>
  </si>
  <si>
    <t>M</t>
  </si>
  <si>
    <t>mercado</t>
  </si>
  <si>
    <t xml:space="preserve">
</t>
  </si>
  <si>
    <t>PR.UNIT. (R$)
COM BDI</t>
  </si>
  <si>
    <t>DESCRIÇÃO</t>
  </si>
  <si>
    <t>TOTAL</t>
  </si>
  <si>
    <t>1º MÊS</t>
  </si>
  <si>
    <t>2º MÊS</t>
  </si>
  <si>
    <t>3º MÊS</t>
  </si>
  <si>
    <t>4º MÊS</t>
  </si>
  <si>
    <t>TOTAL COM BDI</t>
  </si>
  <si>
    <t>TOTAL ACUMULADO</t>
  </si>
  <si>
    <t xml:space="preserve">SALDO </t>
  </si>
  <si>
    <t>NOVA 
QUANT.</t>
  </si>
  <si>
    <t>UM</t>
  </si>
  <si>
    <t>FECHADURA DE EMBUTIR COM CILINDRO, EXTERNA, COMPLETA, ACABAMENTO PADRÃO MÉDIO, INCLUSO EXECUÇÃO DE FURO - FORNECIMENTO E INSTALAÇÃO. AF_08/2015</t>
  </si>
  <si>
    <t>ALVENARIA DE VEDAÇÃO DE BLOCOS CERÂMICOS FURADOS NA HORIZONTAL DE 9X19X19CM (ESPESSURA 9CM) DE PAREDES COM ÁREA LÍQUIDA MAIOR OU IGUAL A 6M² SEM VÃOS E ARGAMASSA DE ASSENTAMENTO COM PREPARO MANUAL. AF_06/2014</t>
  </si>
  <si>
    <t>1.1</t>
  </si>
  <si>
    <t>1.3</t>
  </si>
  <si>
    <t>CHAPISCO APLICADO EM ALVENARIAS E ESTRUTURAS DE CONCRETO INTERNAS, COM COLHER DE PEDREIRO. ARGAMASSA TRAÇO 1:3 COM PREPARO MANUAL. AF_06/2014</t>
  </si>
  <si>
    <t>ALVENARIA</t>
  </si>
  <si>
    <t>REVESTIMENTO</t>
  </si>
  <si>
    <t>M²</t>
  </si>
  <si>
    <t>TELHADO</t>
  </si>
  <si>
    <t>FORRO</t>
  </si>
  <si>
    <t>RECOLOCACO DE FORROS EM REGUA DE PVC E PERFIS, CONSIDERANDO REAPROVEITAMENTO DO MATERIAL</t>
  </si>
  <si>
    <t>3.1</t>
  </si>
  <si>
    <t>4.1</t>
  </si>
  <si>
    <t>5.1</t>
  </si>
  <si>
    <t>5.2</t>
  </si>
  <si>
    <t>DIVISÓRIA</t>
  </si>
  <si>
    <t>RECOLOCACAO DE TELHAS CERAMICAS TIPO FRANCESA, CONSIDERANDO REAPROVEITAMENTO DE MATERIAL</t>
  </si>
  <si>
    <t>DEMOLIÇÃO DE REVESTIMENTO CERÂMICO, DE FORMA MANUAL, SEM REAPROVEITAMENTO. AF_12/2017</t>
  </si>
  <si>
    <t>M3</t>
  </si>
  <si>
    <t xml:space="preserve">CARGA MANUAL DE ENTULHO EM CAMINHAO BASCULANTE 6 M3 </t>
  </si>
  <si>
    <t>M³</t>
  </si>
  <si>
    <t>TRANSPORTE DE ENTULHO COM CAMINHAO BASCULANTE 6 M3, RODOVIA PAVIMENTADA, DMT 0,5 A 1,0 KM</t>
  </si>
  <si>
    <t>RECOLOCACAO DE FOLHAS DE PORTA DE PASSAGEM OU JANELA, CONSIDERANDO REAPROVEITAMENTO DO MATERIAL</t>
  </si>
  <si>
    <t>EMBOÇAMENTO COM ARGAMASSA TRAÇO 1:2:9 (CIMENTO, CAL E AREIA). AF_06/2016</t>
  </si>
  <si>
    <t>RECOLOCACAO DE DIVISORIAS TIPO CHAPAS OU TABUAS, INCLUSIVE ENTARUGAMENTO, CONSIDERANDO REAPROVEITAMENTO DO MATERIAL</t>
  </si>
  <si>
    <t>7.1</t>
  </si>
  <si>
    <t>7.2</t>
  </si>
  <si>
    <t>2.1</t>
  </si>
  <si>
    <t>MASSA ÚNICA, PARA RECEBIMENTO DE PINTURA, EM ARGAMASSA TRAÇO 1:2:8, PREPARO MANUAL, APLICADA MANUALMENTE EM FACES INTERNAS DE PAREDES, ESPESSURA DE 10MM, COM EXECUÇÃO DE TALISCAS. AF_06/2014</t>
  </si>
  <si>
    <t>FORRO EM RÉGUAS DE PVC, FRISADO, PARA AMBIENTES</t>
  </si>
  <si>
    <t>APLICAÇÃO MANUAL DE PINTURA COM TINTA LÁTEX PVA EM PAREDES, DUAS DEMÃO M2 CR 8,96
S. AF_06/2014</t>
  </si>
  <si>
    <t>LIXAMENTO DE PAREDES</t>
  </si>
  <si>
    <t>H</t>
  </si>
  <si>
    <t>AMARRAÇÃO DE TELHAS CERÂMICAS OU DE CONCRETO. AF_06/2016</t>
  </si>
  <si>
    <t>1.2</t>
  </si>
  <si>
    <t>2.2</t>
  </si>
  <si>
    <t>Tela mosquiteira para janelas</t>
  </si>
  <si>
    <t>Tela mosquiteira para portas</t>
  </si>
  <si>
    <t>Tela mosquiteira para treliças</t>
  </si>
  <si>
    <t>VALOR SEM BDI</t>
  </si>
  <si>
    <t>6.1</t>
  </si>
  <si>
    <t>6.2</t>
  </si>
  <si>
    <t>DEMOLIÇÃO DA ESCADA QUE OBSTRUI PASSAGEM</t>
  </si>
  <si>
    <t>EXECUÇÃO DE PASSEIO (CALÇADA) OU PISO DE CONCRETO COM CONCRETO MOLDADO IN LOCO, FEITO EM OBRA, ACABAMENTO CONVENCIONAL, NÃO ARMADO. AF_07/2016</t>
  </si>
  <si>
    <t>GRELHA QUADRADA INOX 150MM</t>
  </si>
  <si>
    <t>ASSENTO SANITARIO DE PLASTICO, TIPO CONVENCIONAL UN C 24,70</t>
  </si>
  <si>
    <t>MERCADO</t>
  </si>
  <si>
    <t>6.5</t>
  </si>
  <si>
    <t>Fita Manta Asfáltica Multiuso Auto Adesiva Alumínio 30cmx10m</t>
  </si>
  <si>
    <t>1.4</t>
  </si>
  <si>
    <t>INSTALAÇÕES</t>
  </si>
  <si>
    <t>INSTALAÇÃO DE UMA BANCADA COM APROVEITAMENTO DE MATERIAL</t>
  </si>
  <si>
    <t>CP/IFRJ</t>
  </si>
  <si>
    <t>ROLOS</t>
  </si>
  <si>
    <t>6.3</t>
  </si>
  <si>
    <t>6.4</t>
  </si>
  <si>
    <t>RECOLOCAÇÃO DE AJULEJOS DO LAB. LEITE</t>
  </si>
  <si>
    <t>8.1</t>
  </si>
  <si>
    <t>8.2</t>
  </si>
  <si>
    <t>8.3</t>
  </si>
  <si>
    <t>8.4</t>
  </si>
  <si>
    <t xml:space="preserve">PR. UNIT. (R$)
</t>
  </si>
  <si>
    <t>BASE SINAPI 04/2018</t>
  </si>
  <si>
    <t>4.2</t>
  </si>
  <si>
    <t xml:space="preserve">CARPINTEIRO DE ESQUADRIA COM ENCARGOS COMPLEMENTARES </t>
  </si>
  <si>
    <t>PONTO DE CONSUMO TERMINAL DE ÁGUA FRIA (SUBRAMAL) COM TUBULAÇÃO DE PVC, DN 25 MM, INSTALADO EM RAMAL DE ÁGUA, INCLUSOS RASGO E CHUMBAMENTO E
M ALVENARIA. AF_12/2014</t>
  </si>
  <si>
    <t>um</t>
  </si>
  <si>
    <t>8.5</t>
  </si>
  <si>
    <t>TORNEIRA CROMADA TUBO MÓVEL, DE PAREDE, 1/2" OU 3/4", PARA PIA DE COZINHA, PADRÃO MÉDIO - FORNECIMENTO E INSTALAÇÃO. AF_12/2013</t>
  </si>
  <si>
    <t>PIA DE AÇO INOXIDÁVEL PQ COM VÁLVULA E SIFÃO - FORNECIEMNTO E COLOCAÇÃO</t>
  </si>
  <si>
    <t>9.1</t>
  </si>
  <si>
    <t>9.2</t>
  </si>
  <si>
    <t>9.3</t>
  </si>
  <si>
    <t>4.3</t>
  </si>
  <si>
    <t>4.4</t>
  </si>
  <si>
    <t>4.5</t>
  </si>
  <si>
    <t>4.6</t>
  </si>
  <si>
    <t>4.7</t>
  </si>
  <si>
    <t>8.6</t>
  </si>
  <si>
    <t xml:space="preserve">LUMINARIA LED PLAFON REDONDO DE SOBREPOR BIVOLT 12/13 W,  D = *17* </t>
  </si>
  <si>
    <t>REVESTIMENTO CERÂMICO PARA PAREDES INTERNAS COM PLACAS TIPO ESMALTADA PADRÃO POPULAR DE DIMENSÕES 20X20 CM APLICADAS EM AMBIENTES DE ÁREA MAIOR QUE 5 M2 NA ALTURA INTEIRA DAS PAREDES. AF_06/2014</t>
  </si>
  <si>
    <t>CRONOGRAMA FÍSICO-FINANCEIRO
Contratação de Empresa para Fornecimento de Material e Mão de Obra de Reforma e Adaptação do Laboratório de Apicultura e do Laboratório de Leite do Campus Pinheiral/IFRJ.</t>
  </si>
  <si>
    <t>OFERTA DA EMPRESA 
 INSERIR VALORES NA COLUNA "PR UNIT. (R$) SEM BDI"</t>
  </si>
  <si>
    <t>PR. UNIT.(R$) SEM BDI</t>
  </si>
  <si>
    <t>PR. UNIT.(R$) COM BDI</t>
  </si>
  <si>
    <t>%</t>
  </si>
  <si>
    <t>PLANILHA PARA OFERTA DOS LICITANTES</t>
  </si>
  <si>
    <t>Fornecimento de Material e Mão de Obra de Reforma e Adaptação do Laboratório de Apicultura e do Laboratório de Leite do Campus Pinheiral/IFRJ.</t>
  </si>
  <si>
    <t>VALORES DO IFRJ COM REFERÊNCIA DO SINAPI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</si>
</sst>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\ #,##0.00"/>
  </numFmts>
  <fonts count="18"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  <xf numFmtId="165" fontId="3" fillId="0" borderId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166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167" fontId="6" fillId="0" borderId="0" applyBorder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Border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10" applyFont="1" applyFill="1" applyAlignment="1">
      <alignment vertical="center"/>
    </xf>
    <xf numFmtId="0" fontId="1" fillId="0" borderId="0" xfId="10" applyFont="1" applyFill="1" applyAlignment="1">
      <alignment horizontal="center" vertical="center"/>
    </xf>
    <xf numFmtId="0" fontId="1" fillId="0" borderId="0" xfId="10" applyFont="1" applyFill="1" applyAlignment="1">
      <alignment horizontal="center"/>
    </xf>
    <xf numFmtId="0" fontId="1" fillId="0" borderId="0" xfId="10" applyFont="1" applyFill="1" applyAlignment="1">
      <alignment horizontal="left" vertical="center"/>
    </xf>
    <xf numFmtId="164" fontId="1" fillId="0" borderId="0" xfId="14" applyFont="1" applyFill="1" applyAlignment="1">
      <alignment vertical="center"/>
    </xf>
    <xf numFmtId="0" fontId="1" fillId="0" borderId="0" xfId="1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2" borderId="1" xfId="10" applyFont="1" applyFill="1" applyBorder="1" applyAlignment="1">
      <alignment horizontal="left" vertical="center" wrapText="1"/>
    </xf>
    <xf numFmtId="10" fontId="14" fillId="4" borderId="1" xfId="0" applyNumberFormat="1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168" fontId="14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9" fillId="3" borderId="1" xfId="10" applyFont="1" applyFill="1" applyBorder="1" applyAlignment="1">
      <alignment horizontal="left" vertical="center" wrapText="1"/>
    </xf>
    <xf numFmtId="168" fontId="14" fillId="3" borderId="1" xfId="0" applyNumberFormat="1" applyFont="1" applyFill="1" applyBorder="1" applyAlignment="1">
      <alignment horizontal="right" vertical="center"/>
    </xf>
    <xf numFmtId="168" fontId="14" fillId="3" borderId="1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left" vertical="center"/>
    </xf>
    <xf numFmtId="0" fontId="1" fillId="0" borderId="8" xfId="10" applyFont="1" applyFill="1" applyBorder="1" applyAlignment="1">
      <alignment horizontal="center"/>
    </xf>
    <xf numFmtId="0" fontId="1" fillId="0" borderId="9" xfId="10" applyFont="1" applyFill="1" applyBorder="1" applyAlignment="1">
      <alignment horizontal="center" vertical="center"/>
    </xf>
    <xf numFmtId="0" fontId="1" fillId="0" borderId="9" xfId="10" applyFont="1" applyFill="1" applyBorder="1" applyAlignment="1">
      <alignment horizontal="center"/>
    </xf>
    <xf numFmtId="0" fontId="1" fillId="0" borderId="9" xfId="10" applyFont="1" applyFill="1" applyBorder="1" applyAlignment="1">
      <alignment horizontal="left" vertical="center"/>
    </xf>
    <xf numFmtId="44" fontId="1" fillId="0" borderId="9" xfId="18" applyFont="1" applyFill="1" applyBorder="1" applyAlignment="1">
      <alignment vertical="center"/>
    </xf>
    <xf numFmtId="164" fontId="1" fillId="0" borderId="9" xfId="14" applyFont="1" applyFill="1" applyBorder="1" applyAlignment="1">
      <alignment vertical="center"/>
    </xf>
    <xf numFmtId="164" fontId="1" fillId="0" borderId="10" xfId="14" applyFont="1" applyFill="1" applyBorder="1" applyAlignment="1">
      <alignment vertical="center"/>
    </xf>
    <xf numFmtId="168" fontId="0" fillId="0" borderId="0" xfId="0" applyNumberFormat="1"/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9" fillId="5" borderId="1" xfId="10" applyFont="1" applyFill="1" applyBorder="1" applyAlignment="1">
      <alignment horizontal="left" vertical="center" wrapText="1"/>
    </xf>
    <xf numFmtId="168" fontId="14" fillId="5" borderId="1" xfId="0" applyNumberFormat="1" applyFont="1" applyFill="1" applyBorder="1" applyAlignment="1">
      <alignment horizontal="right" vertical="center"/>
    </xf>
    <xf numFmtId="168" fontId="14" fillId="5" borderId="1" xfId="0" applyNumberFormat="1" applyFont="1" applyFill="1" applyBorder="1" applyAlignment="1">
      <alignment horizontal="center" vertical="center"/>
    </xf>
    <xf numFmtId="49" fontId="11" fillId="0" borderId="5" xfId="10" applyNumberFormat="1" applyFont="1" applyFill="1" applyBorder="1" applyAlignment="1">
      <alignment horizontal="center" vertical="center"/>
    </xf>
    <xf numFmtId="168" fontId="1" fillId="0" borderId="1" xfId="18" applyNumberFormat="1" applyFont="1" applyFill="1" applyBorder="1" applyAlignment="1">
      <alignment vertical="center"/>
    </xf>
    <xf numFmtId="44" fontId="1" fillId="0" borderId="1" xfId="18" applyFont="1" applyFill="1" applyBorder="1" applyAlignment="1">
      <alignment vertical="center"/>
    </xf>
    <xf numFmtId="44" fontId="1" fillId="0" borderId="1" xfId="10" applyNumberFormat="1" applyFont="1" applyFill="1" applyBorder="1" applyAlignment="1">
      <alignment vertical="center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center" wrapText="1"/>
    </xf>
    <xf numFmtId="4" fontId="16" fillId="0" borderId="1" xfId="10" applyNumberFormat="1" applyFont="1" applyFill="1" applyBorder="1" applyAlignment="1">
      <alignment vertical="center"/>
    </xf>
    <xf numFmtId="0" fontId="12" fillId="0" borderId="1" xfId="10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left" vertical="center" wrapText="1"/>
    </xf>
    <xf numFmtId="0" fontId="11" fillId="6" borderId="1" xfId="10" applyFont="1" applyFill="1" applyBorder="1" applyAlignment="1">
      <alignment horizontal="center"/>
    </xf>
    <xf numFmtId="0" fontId="11" fillId="6" borderId="1" xfId="10" applyFont="1" applyFill="1" applyBorder="1" applyAlignment="1">
      <alignment horizontal="center" vertical="center"/>
    </xf>
    <xf numFmtId="0" fontId="11" fillId="6" borderId="1" xfId="10" applyFont="1" applyFill="1" applyBorder="1" applyAlignment="1">
      <alignment vertical="center"/>
    </xf>
    <xf numFmtId="4" fontId="15" fillId="6" borderId="1" xfId="10" applyNumberFormat="1" applyFont="1" applyFill="1" applyBorder="1" applyAlignment="1">
      <alignment vertical="center"/>
    </xf>
    <xf numFmtId="168" fontId="1" fillId="6" borderId="1" xfId="18" applyNumberFormat="1" applyFont="1" applyFill="1" applyBorder="1" applyAlignment="1">
      <alignment vertical="center"/>
    </xf>
    <xf numFmtId="44" fontId="1" fillId="6" borderId="1" xfId="18" applyFont="1" applyFill="1" applyBorder="1" applyAlignment="1">
      <alignment vertical="center"/>
    </xf>
    <xf numFmtId="44" fontId="1" fillId="6" borderId="1" xfId="10" applyNumberFormat="1" applyFont="1" applyFill="1" applyBorder="1" applyAlignment="1">
      <alignment vertical="center"/>
    </xf>
    <xf numFmtId="0" fontId="12" fillId="6" borderId="1" xfId="10" applyFont="1" applyFill="1" applyBorder="1" applyAlignment="1">
      <alignment horizontal="center" vertical="center" wrapText="1"/>
    </xf>
    <xf numFmtId="0" fontId="12" fillId="6" borderId="1" xfId="10" applyFont="1" applyFill="1" applyBorder="1" applyAlignment="1">
      <alignment horizontal="left" vertical="center" wrapText="1"/>
    </xf>
    <xf numFmtId="4" fontId="16" fillId="6" borderId="1" xfId="10" applyNumberFormat="1" applyFont="1" applyFill="1" applyBorder="1" applyAlignment="1">
      <alignment vertical="center"/>
    </xf>
    <xf numFmtId="0" fontId="9" fillId="0" borderId="1" xfId="1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right" vertical="center"/>
    </xf>
    <xf numFmtId="10" fontId="14" fillId="0" borderId="1" xfId="17" applyNumberFormat="1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68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right" vertical="center"/>
    </xf>
    <xf numFmtId="9" fontId="0" fillId="0" borderId="0" xfId="0" applyNumberFormat="1" applyFill="1"/>
    <xf numFmtId="9" fontId="14" fillId="4" borderId="1" xfId="0" applyNumberFormat="1" applyFont="1" applyFill="1" applyBorder="1" applyAlignment="1">
      <alignment horizontal="right" vertical="center"/>
    </xf>
    <xf numFmtId="0" fontId="12" fillId="0" borderId="7" xfId="10" applyFont="1" applyFill="1" applyBorder="1" applyAlignment="1">
      <alignment horizontal="center" vertical="center" wrapText="1"/>
    </xf>
    <xf numFmtId="4" fontId="8" fillId="7" borderId="1" xfId="10" applyNumberFormat="1" applyFont="1" applyFill="1" applyBorder="1" applyAlignment="1" applyProtection="1">
      <alignment horizontal="center" vertical="center" wrapText="1"/>
    </xf>
    <xf numFmtId="0" fontId="1" fillId="0" borderId="0" xfId="10" applyFont="1" applyFill="1" applyAlignment="1" applyProtection="1">
      <alignment vertical="center"/>
    </xf>
    <xf numFmtId="0" fontId="1" fillId="6" borderId="1" xfId="10" applyFont="1" applyFill="1" applyBorder="1" applyAlignment="1" applyProtection="1">
      <alignment vertical="center"/>
    </xf>
    <xf numFmtId="44" fontId="1" fillId="7" borderId="1" xfId="18" applyFont="1" applyFill="1" applyBorder="1" applyAlignment="1" applyProtection="1">
      <alignment vertical="center"/>
    </xf>
    <xf numFmtId="44" fontId="1" fillId="6" borderId="1" xfId="18" applyFont="1" applyFill="1" applyBorder="1" applyAlignment="1" applyProtection="1">
      <alignment vertical="center"/>
    </xf>
    <xf numFmtId="164" fontId="1" fillId="0" borderId="0" xfId="14" applyFont="1" applyFill="1" applyAlignment="1" applyProtection="1">
      <alignment vertical="center"/>
    </xf>
    <xf numFmtId="10" fontId="1" fillId="6" borderId="1" xfId="17" applyNumberFormat="1" applyFont="1" applyFill="1" applyBorder="1" applyAlignment="1" applyProtection="1">
      <alignment horizontal="center" vertical="center"/>
    </xf>
    <xf numFmtId="10" fontId="1" fillId="7" borderId="1" xfId="17" applyNumberFormat="1" applyFont="1" applyFill="1" applyBorder="1" applyAlignment="1" applyProtection="1">
      <alignment horizontal="center" vertical="center"/>
    </xf>
    <xf numFmtId="44" fontId="1" fillId="7" borderId="1" xfId="10" applyNumberFormat="1" applyFont="1" applyFill="1" applyBorder="1" applyAlignment="1" applyProtection="1">
      <alignment vertical="center"/>
    </xf>
    <xf numFmtId="44" fontId="1" fillId="6" borderId="1" xfId="10" applyNumberFormat="1" applyFont="1" applyFill="1" applyBorder="1" applyAlignment="1" applyProtection="1">
      <alignment vertical="center"/>
    </xf>
    <xf numFmtId="0" fontId="1" fillId="6" borderId="1" xfId="10" applyFont="1" applyFill="1" applyBorder="1" applyAlignment="1" applyProtection="1">
      <alignment vertical="center"/>
      <protection locked="0"/>
    </xf>
    <xf numFmtId="44" fontId="1" fillId="7" borderId="1" xfId="18" applyFont="1" applyFill="1" applyBorder="1" applyAlignment="1" applyProtection="1">
      <alignment vertical="center"/>
      <protection locked="0"/>
    </xf>
    <xf numFmtId="44" fontId="1" fillId="6" borderId="1" xfId="18" applyFont="1" applyFill="1" applyBorder="1" applyAlignment="1" applyProtection="1">
      <alignment vertical="center"/>
      <protection locked="0"/>
    </xf>
    <xf numFmtId="44" fontId="9" fillId="6" borderId="1" xfId="10" applyNumberFormat="1" applyFont="1" applyFill="1" applyBorder="1" applyAlignment="1">
      <alignment horizontal="center" vertical="center" wrapText="1"/>
    </xf>
    <xf numFmtId="10" fontId="9" fillId="6" borderId="1" xfId="10" applyNumberFormat="1" applyFont="1" applyFill="1" applyBorder="1" applyAlignment="1">
      <alignment horizontal="center" vertical="center" wrapText="1"/>
    </xf>
    <xf numFmtId="4" fontId="8" fillId="7" borderId="7" xfId="10" applyNumberFormat="1" applyFont="1" applyFill="1" applyBorder="1" applyAlignment="1" applyProtection="1">
      <alignment horizontal="center" vertical="center" wrapText="1"/>
      <protection locked="0"/>
    </xf>
    <xf numFmtId="49" fontId="11" fillId="6" borderId="1" xfId="10" applyNumberFormat="1" applyFont="1" applyFill="1" applyBorder="1" applyAlignment="1">
      <alignment horizontal="center" vertical="center"/>
    </xf>
    <xf numFmtId="0" fontId="17" fillId="7" borderId="12" xfId="10" applyFont="1" applyFill="1" applyBorder="1" applyAlignment="1" applyProtection="1">
      <alignment horizontal="center" vertical="center" wrapText="1"/>
    </xf>
    <xf numFmtId="0" fontId="17" fillId="7" borderId="7" xfId="10" applyFont="1" applyFill="1" applyBorder="1" applyAlignment="1" applyProtection="1">
      <alignment horizontal="center" vertical="center" wrapText="1"/>
    </xf>
    <xf numFmtId="0" fontId="1" fillId="7" borderId="11" xfId="10" applyFont="1" applyFill="1" applyBorder="1" applyAlignment="1" applyProtection="1">
      <alignment horizontal="center" vertical="center" wrapText="1"/>
    </xf>
    <xf numFmtId="0" fontId="1" fillId="7" borderId="0" xfId="10" applyFont="1" applyFill="1" applyBorder="1" applyAlignment="1" applyProtection="1">
      <alignment horizontal="center" vertical="center" wrapText="1"/>
    </xf>
    <xf numFmtId="0" fontId="1" fillId="7" borderId="2" xfId="10" applyFont="1" applyFill="1" applyBorder="1" applyAlignment="1" applyProtection="1">
      <alignment horizontal="center" vertical="center" wrapText="1"/>
    </xf>
    <xf numFmtId="0" fontId="1" fillId="7" borderId="3" xfId="10" applyFont="1" applyFill="1" applyBorder="1" applyAlignment="1" applyProtection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0" fontId="12" fillId="0" borderId="6" xfId="10" applyFont="1" applyFill="1" applyBorder="1" applyAlignment="1">
      <alignment horizontal="center" vertical="center" wrapText="1"/>
    </xf>
    <xf numFmtId="0" fontId="12" fillId="0" borderId="7" xfId="10" applyFont="1" applyFill="1" applyBorder="1" applyAlignment="1">
      <alignment horizontal="center" vertical="center" wrapText="1"/>
    </xf>
    <xf numFmtId="0" fontId="10" fillId="0" borderId="8" xfId="10" applyFont="1" applyFill="1" applyBorder="1" applyAlignment="1">
      <alignment horizontal="center" vertical="center" wrapText="1"/>
    </xf>
    <xf numFmtId="0" fontId="10" fillId="0" borderId="9" xfId="10" applyFont="1" applyFill="1" applyBorder="1" applyAlignment="1">
      <alignment horizontal="center" vertical="center" wrapText="1"/>
    </xf>
    <xf numFmtId="0" fontId="10" fillId="0" borderId="10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center" vertical="center" wrapText="1"/>
    </xf>
    <xf numFmtId="0" fontId="12" fillId="0" borderId="6" xfId="10" applyFont="1" applyFill="1" applyBorder="1" applyAlignment="1">
      <alignment horizontal="center" vertical="center"/>
    </xf>
    <xf numFmtId="0" fontId="12" fillId="0" borderId="7" xfId="10" applyFont="1" applyFill="1" applyBorder="1" applyAlignment="1">
      <alignment horizontal="center" vertical="center"/>
    </xf>
    <xf numFmtId="0" fontId="10" fillId="0" borderId="13" xfId="10" applyFont="1" applyFill="1" applyBorder="1" applyAlignment="1">
      <alignment horizontal="center" vertical="center" wrapText="1"/>
    </xf>
    <xf numFmtId="0" fontId="10" fillId="0" borderId="14" xfId="10" applyFont="1" applyFill="1" applyBorder="1" applyAlignment="1">
      <alignment horizontal="center" vertical="center" wrapText="1"/>
    </xf>
    <xf numFmtId="0" fontId="10" fillId="0" borderId="17" xfId="10" applyFont="1" applyFill="1" applyBorder="1" applyAlignment="1">
      <alignment horizontal="center" vertical="center" wrapText="1"/>
    </xf>
    <xf numFmtId="0" fontId="10" fillId="0" borderId="15" xfId="10" applyFont="1" applyFill="1" applyBorder="1" applyAlignment="1">
      <alignment horizontal="center" vertical="center" wrapText="1"/>
    </xf>
    <xf numFmtId="0" fontId="10" fillId="0" borderId="16" xfId="10" applyFont="1" applyFill="1" applyBorder="1" applyAlignment="1">
      <alignment horizontal="center" vertical="center" wrapText="1"/>
    </xf>
    <xf numFmtId="0" fontId="10" fillId="0" borderId="18" xfId="10" applyFont="1" applyFill="1" applyBorder="1" applyAlignment="1">
      <alignment horizontal="center" vertical="center" wrapText="1"/>
    </xf>
    <xf numFmtId="0" fontId="8" fillId="6" borderId="1" xfId="10" applyFont="1" applyFill="1" applyBorder="1" applyAlignment="1">
      <alignment horizontal="center" vertical="center" wrapText="1"/>
    </xf>
    <xf numFmtId="168" fontId="1" fillId="6" borderId="6" xfId="18" applyNumberFormat="1" applyFont="1" applyFill="1" applyBorder="1" applyAlignment="1">
      <alignment horizontal="center" vertical="center"/>
    </xf>
    <xf numFmtId="168" fontId="1" fillId="6" borderId="12" xfId="18" applyNumberFormat="1" applyFont="1" applyFill="1" applyBorder="1" applyAlignment="1">
      <alignment horizontal="center" vertical="center"/>
    </xf>
    <xf numFmtId="168" fontId="1" fillId="6" borderId="7" xfId="18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</cellXfs>
  <cellStyles count="19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18" builtinId="4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</xdr:row>
      <xdr:rowOff>25097</xdr:rowOff>
    </xdr:from>
    <xdr:to>
      <xdr:col>2</xdr:col>
      <xdr:colOff>723900</xdr:colOff>
      <xdr:row>1</xdr:row>
      <xdr:rowOff>933451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206072"/>
          <a:ext cx="2019301" cy="908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4" zoomScale="80" zoomScaleNormal="80" zoomScaleSheetLayoutView="84" workbookViewId="0">
      <selection activeCell="K6" sqref="K6"/>
    </sheetView>
  </sheetViews>
  <sheetFormatPr defaultRowHeight="12.75" outlineLevelRow="1"/>
  <cols>
    <col min="1" max="1" width="7.625" style="3" customWidth="1"/>
    <col min="2" max="2" width="13.375" style="2" bestFit="1" customWidth="1"/>
    <col min="3" max="3" width="17.375" style="3" customWidth="1"/>
    <col min="4" max="4" width="34.375" style="4" customWidth="1"/>
    <col min="5" max="5" width="6.625" style="2" customWidth="1"/>
    <col min="6" max="6" width="10.125" style="1" bestFit="1" customWidth="1"/>
    <col min="7" max="7" width="10.75" style="1" customWidth="1"/>
    <col min="8" max="8" width="13.125" style="1" bestFit="1" customWidth="1"/>
    <col min="9" max="9" width="12.625" style="1" hidden="1" customWidth="1"/>
    <col min="10" max="10" width="13.25" style="1" customWidth="1"/>
    <col min="11" max="11" width="11.75" style="67" bestFit="1" customWidth="1"/>
    <col min="12" max="12" width="11.75" style="1" bestFit="1" customWidth="1"/>
    <col min="13" max="13" width="10" style="1" bestFit="1" customWidth="1"/>
    <col min="14" max="14" width="12" style="1" customWidth="1"/>
    <col min="15" max="16384" width="9" style="1"/>
  </cols>
  <sheetData>
    <row r="1" spans="1:14" ht="35.25" customHeight="1">
      <c r="A1" s="100" t="s">
        <v>15</v>
      </c>
      <c r="B1" s="101"/>
      <c r="C1" s="102"/>
      <c r="D1" s="92" t="s">
        <v>115</v>
      </c>
      <c r="E1" s="93"/>
      <c r="F1" s="93"/>
      <c r="G1" s="93"/>
      <c r="H1" s="93"/>
      <c r="I1" s="93"/>
      <c r="J1" s="94"/>
      <c r="K1" s="85" t="s">
        <v>114</v>
      </c>
      <c r="L1" s="86"/>
      <c r="M1" s="86"/>
      <c r="N1" s="86"/>
    </row>
    <row r="2" spans="1:14" ht="93.75" customHeight="1" thickBot="1">
      <c r="A2" s="103"/>
      <c r="B2" s="104"/>
      <c r="C2" s="105"/>
      <c r="D2" s="95"/>
      <c r="E2" s="96"/>
      <c r="F2" s="96"/>
      <c r="G2" s="96"/>
      <c r="H2" s="96"/>
      <c r="I2" s="96"/>
      <c r="J2" s="97"/>
      <c r="K2" s="87"/>
      <c r="L2" s="88"/>
      <c r="M2" s="88"/>
      <c r="N2" s="88"/>
    </row>
    <row r="3" spans="1:14" ht="52.5" customHeight="1">
      <c r="A3" s="89" t="s">
        <v>90</v>
      </c>
      <c r="B3" s="89"/>
      <c r="C3" s="89"/>
      <c r="D3" s="106" t="s">
        <v>116</v>
      </c>
      <c r="E3" s="106"/>
      <c r="F3" s="106"/>
      <c r="G3" s="106"/>
      <c r="H3" s="106"/>
      <c r="I3" s="106"/>
      <c r="J3" s="106"/>
      <c r="K3" s="83" t="s">
        <v>110</v>
      </c>
      <c r="L3" s="83"/>
      <c r="M3" s="83"/>
      <c r="N3" s="84"/>
    </row>
    <row r="4" spans="1:14" ht="35.25" customHeight="1">
      <c r="A4" s="34" t="s">
        <v>1</v>
      </c>
      <c r="B4" s="34" t="s">
        <v>2</v>
      </c>
      <c r="C4" s="34" t="s">
        <v>3</v>
      </c>
      <c r="D4" s="82" t="s">
        <v>4</v>
      </c>
      <c r="E4" s="82" t="s">
        <v>5</v>
      </c>
      <c r="F4" s="79" t="s">
        <v>26</v>
      </c>
      <c r="G4" s="80" t="s">
        <v>89</v>
      </c>
      <c r="H4" s="79" t="s">
        <v>16</v>
      </c>
      <c r="I4" s="79" t="s">
        <v>67</v>
      </c>
      <c r="J4" s="79" t="s">
        <v>6</v>
      </c>
      <c r="K4" s="81" t="s">
        <v>111</v>
      </c>
      <c r="L4" s="66" t="s">
        <v>112</v>
      </c>
      <c r="M4" s="66" t="s">
        <v>113</v>
      </c>
      <c r="N4" s="66" t="s">
        <v>6</v>
      </c>
    </row>
    <row r="5" spans="1:14" ht="29.25" customHeight="1">
      <c r="A5" s="44">
        <v>1</v>
      </c>
      <c r="B5" s="44"/>
      <c r="C5" s="43"/>
      <c r="D5" s="45" t="s">
        <v>36</v>
      </c>
      <c r="E5" s="45"/>
      <c r="F5" s="46"/>
      <c r="G5" s="47"/>
      <c r="H5" s="48"/>
      <c r="I5" s="48"/>
      <c r="J5" s="49"/>
      <c r="K5" s="76"/>
      <c r="L5" s="72">
        <v>0.2034</v>
      </c>
      <c r="M5" s="68"/>
      <c r="N5" s="68"/>
    </row>
    <row r="6" spans="1:14" ht="45" customHeight="1">
      <c r="A6" s="38" t="s">
        <v>30</v>
      </c>
      <c r="B6" s="38">
        <v>94224</v>
      </c>
      <c r="C6" s="38" t="s">
        <v>7</v>
      </c>
      <c r="D6" s="39" t="s">
        <v>51</v>
      </c>
      <c r="E6" s="38" t="s">
        <v>13</v>
      </c>
      <c r="F6" s="40">
        <v>22</v>
      </c>
      <c r="G6" s="35">
        <v>22.5</v>
      </c>
      <c r="H6" s="36">
        <v>27.08</v>
      </c>
      <c r="I6" s="36">
        <f>G6*F6</f>
        <v>495</v>
      </c>
      <c r="J6" s="37">
        <v>595.67999999999995</v>
      </c>
      <c r="K6" s="77"/>
      <c r="L6" s="69">
        <f>K6*1.2034</f>
        <v>0</v>
      </c>
      <c r="M6" s="73">
        <f>100%-(L6/H6)</f>
        <v>1</v>
      </c>
      <c r="N6" s="74">
        <f>L6*F6</f>
        <v>0</v>
      </c>
    </row>
    <row r="7" spans="1:14" ht="63" customHeight="1">
      <c r="A7" s="38" t="s">
        <v>62</v>
      </c>
      <c r="B7" s="90" t="s">
        <v>74</v>
      </c>
      <c r="C7" s="91"/>
      <c r="D7" s="39" t="s">
        <v>76</v>
      </c>
      <c r="E7" s="38" t="s">
        <v>81</v>
      </c>
      <c r="F7" s="40">
        <v>9</v>
      </c>
      <c r="G7" s="35">
        <v>41.11</v>
      </c>
      <c r="H7" s="36">
        <f t="shared" ref="H7:H46" si="0">G7*1.2034</f>
        <v>49.471774000000003</v>
      </c>
      <c r="I7" s="36">
        <f>G7*F7</f>
        <v>369.99</v>
      </c>
      <c r="J7" s="37">
        <f>H7*F7</f>
        <v>445.24596600000001</v>
      </c>
      <c r="K7" s="77"/>
      <c r="L7" s="69">
        <f t="shared" ref="L7:L46" si="1">K7*1.2034</f>
        <v>0</v>
      </c>
      <c r="M7" s="73">
        <f t="shared" ref="M7:M46" si="2">100%-(L7/H7)</f>
        <v>1</v>
      </c>
      <c r="N7" s="74">
        <f t="shared" ref="N7:N46" si="3">L7*F7</f>
        <v>0</v>
      </c>
    </row>
    <row r="8" spans="1:14" ht="82.5" customHeight="1">
      <c r="A8" s="38" t="s">
        <v>31</v>
      </c>
      <c r="B8" s="38">
        <v>72089</v>
      </c>
      <c r="C8" s="38" t="s">
        <v>7</v>
      </c>
      <c r="D8" s="39" t="s">
        <v>44</v>
      </c>
      <c r="E8" s="38" t="s">
        <v>35</v>
      </c>
      <c r="F8" s="40">
        <v>5</v>
      </c>
      <c r="G8" s="35">
        <v>13.83</v>
      </c>
      <c r="H8" s="36">
        <f t="shared" si="0"/>
        <v>16.643022000000002</v>
      </c>
      <c r="I8" s="36">
        <f t="shared" ref="I8:I46" si="4">G8*F8</f>
        <v>69.150000000000006</v>
      </c>
      <c r="J8" s="37">
        <f>H8*F8</f>
        <v>83.21511000000001</v>
      </c>
      <c r="K8" s="77"/>
      <c r="L8" s="69">
        <f t="shared" si="1"/>
        <v>0</v>
      </c>
      <c r="M8" s="73">
        <f t="shared" si="2"/>
        <v>1</v>
      </c>
      <c r="N8" s="74">
        <f t="shared" si="3"/>
        <v>0</v>
      </c>
    </row>
    <row r="9" spans="1:14" ht="56.25" customHeight="1">
      <c r="A9" s="38" t="s">
        <v>77</v>
      </c>
      <c r="B9" s="38">
        <v>94232</v>
      </c>
      <c r="C9" s="38" t="s">
        <v>7</v>
      </c>
      <c r="D9" s="39" t="s">
        <v>61</v>
      </c>
      <c r="E9" s="38" t="s">
        <v>5</v>
      </c>
      <c r="F9" s="40">
        <v>450</v>
      </c>
      <c r="G9" s="35">
        <v>2.48</v>
      </c>
      <c r="H9" s="36">
        <f t="shared" si="0"/>
        <v>2.984432</v>
      </c>
      <c r="I9" s="36">
        <f t="shared" si="4"/>
        <v>1116</v>
      </c>
      <c r="J9" s="37">
        <f>H9*F9</f>
        <v>1342.9944</v>
      </c>
      <c r="K9" s="77"/>
      <c r="L9" s="69">
        <f t="shared" si="1"/>
        <v>0</v>
      </c>
      <c r="M9" s="73">
        <f t="shared" si="2"/>
        <v>1</v>
      </c>
      <c r="N9" s="74">
        <f t="shared" si="3"/>
        <v>0</v>
      </c>
    </row>
    <row r="10" spans="1:14" ht="25.5" customHeight="1">
      <c r="A10" s="43">
        <v>2</v>
      </c>
      <c r="B10" s="44"/>
      <c r="C10" s="43"/>
      <c r="D10" s="45" t="s">
        <v>37</v>
      </c>
      <c r="E10" s="45"/>
      <c r="F10" s="46"/>
      <c r="G10" s="47"/>
      <c r="H10" s="47"/>
      <c r="I10" s="48"/>
      <c r="J10" s="49"/>
      <c r="K10" s="78"/>
      <c r="L10" s="70"/>
      <c r="M10" s="72"/>
      <c r="N10" s="75"/>
    </row>
    <row r="11" spans="1:14" ht="78" customHeight="1">
      <c r="A11" s="38" t="s">
        <v>55</v>
      </c>
      <c r="B11" s="38">
        <v>72201</v>
      </c>
      <c r="C11" s="38" t="s">
        <v>7</v>
      </c>
      <c r="D11" s="39" t="s">
        <v>38</v>
      </c>
      <c r="E11" s="38" t="s">
        <v>35</v>
      </c>
      <c r="F11" s="40">
        <v>43.23</v>
      </c>
      <c r="G11" s="35">
        <v>14.39</v>
      </c>
      <c r="H11" s="36">
        <f t="shared" si="0"/>
        <v>17.316926000000002</v>
      </c>
      <c r="I11" s="36">
        <f t="shared" si="4"/>
        <v>622.0797</v>
      </c>
      <c r="J11" s="36">
        <f>H11*F11</f>
        <v>748.61071098000002</v>
      </c>
      <c r="K11" s="77"/>
      <c r="L11" s="69">
        <f t="shared" si="1"/>
        <v>0</v>
      </c>
      <c r="M11" s="73">
        <f t="shared" si="2"/>
        <v>1</v>
      </c>
      <c r="N11" s="74">
        <f t="shared" si="3"/>
        <v>0</v>
      </c>
    </row>
    <row r="12" spans="1:14" ht="55.5" customHeight="1">
      <c r="A12" s="38" t="s">
        <v>63</v>
      </c>
      <c r="B12" s="38">
        <v>96111</v>
      </c>
      <c r="C12" s="38" t="s">
        <v>7</v>
      </c>
      <c r="D12" s="39" t="s">
        <v>57</v>
      </c>
      <c r="E12" s="38" t="s">
        <v>35</v>
      </c>
      <c r="F12" s="40">
        <v>10.38</v>
      </c>
      <c r="G12" s="35">
        <v>40.85</v>
      </c>
      <c r="H12" s="36">
        <f t="shared" si="0"/>
        <v>49.15889</v>
      </c>
      <c r="I12" s="36">
        <f t="shared" si="4"/>
        <v>424.02300000000002</v>
      </c>
      <c r="J12" s="36">
        <f>H12*F12</f>
        <v>510.26927820000003</v>
      </c>
      <c r="K12" s="77"/>
      <c r="L12" s="69">
        <f t="shared" si="1"/>
        <v>0</v>
      </c>
      <c r="M12" s="73">
        <f t="shared" si="2"/>
        <v>1</v>
      </c>
      <c r="N12" s="74">
        <f t="shared" si="3"/>
        <v>0</v>
      </c>
    </row>
    <row r="13" spans="1:14" ht="19.5" customHeight="1">
      <c r="A13" s="43">
        <v>3</v>
      </c>
      <c r="B13" s="44"/>
      <c r="C13" s="43"/>
      <c r="D13" s="45" t="s">
        <v>33</v>
      </c>
      <c r="E13" s="45"/>
      <c r="F13" s="46"/>
      <c r="G13" s="47"/>
      <c r="H13" s="47"/>
      <c r="I13" s="48"/>
      <c r="J13" s="47"/>
      <c r="K13" s="78"/>
      <c r="L13" s="70"/>
      <c r="M13" s="72"/>
      <c r="N13" s="75"/>
    </row>
    <row r="14" spans="1:14" ht="132" customHeight="1" outlineLevel="1">
      <c r="A14" s="38" t="s">
        <v>39</v>
      </c>
      <c r="B14" s="38">
        <v>87504</v>
      </c>
      <c r="C14" s="38" t="s">
        <v>7</v>
      </c>
      <c r="D14" s="39" t="s">
        <v>29</v>
      </c>
      <c r="E14" s="38" t="s">
        <v>8</v>
      </c>
      <c r="F14" s="40">
        <v>22</v>
      </c>
      <c r="G14" s="35">
        <v>66.58</v>
      </c>
      <c r="H14" s="36">
        <f t="shared" si="0"/>
        <v>80.122371999999999</v>
      </c>
      <c r="I14" s="36">
        <f t="shared" si="4"/>
        <v>1464.76</v>
      </c>
      <c r="J14" s="37">
        <f>H14*F14</f>
        <v>1762.692184</v>
      </c>
      <c r="K14" s="77"/>
      <c r="L14" s="69">
        <f t="shared" si="1"/>
        <v>0</v>
      </c>
      <c r="M14" s="73">
        <f t="shared" si="2"/>
        <v>1</v>
      </c>
      <c r="N14" s="74">
        <f t="shared" si="3"/>
        <v>0</v>
      </c>
    </row>
    <row r="15" spans="1:14" ht="21.75" customHeight="1" outlineLevel="1">
      <c r="A15" s="50">
        <v>4</v>
      </c>
      <c r="B15" s="50"/>
      <c r="C15" s="50"/>
      <c r="D15" s="51" t="s">
        <v>34</v>
      </c>
      <c r="E15" s="50"/>
      <c r="F15" s="52"/>
      <c r="G15" s="47"/>
      <c r="H15" s="47">
        <f>G15*1.2034</f>
        <v>0</v>
      </c>
      <c r="I15" s="48"/>
      <c r="J15" s="49"/>
      <c r="K15" s="78"/>
      <c r="L15" s="70"/>
      <c r="M15" s="72"/>
      <c r="N15" s="75"/>
    </row>
    <row r="16" spans="1:14" ht="105" customHeight="1" outlineLevel="1">
      <c r="A16" s="38" t="s">
        <v>40</v>
      </c>
      <c r="B16" s="38">
        <v>87878</v>
      </c>
      <c r="C16" s="38" t="s">
        <v>7</v>
      </c>
      <c r="D16" s="39" t="s">
        <v>32</v>
      </c>
      <c r="E16" s="38" t="s">
        <v>8</v>
      </c>
      <c r="F16" s="40">
        <v>44</v>
      </c>
      <c r="G16" s="35">
        <v>3.88</v>
      </c>
      <c r="H16" s="36">
        <f>G16*1.2034</f>
        <v>4.6691919999999998</v>
      </c>
      <c r="I16" s="36">
        <f>G16*F16</f>
        <v>170.72</v>
      </c>
      <c r="J16" s="36">
        <f t="shared" ref="J16:J22" si="5">H16*F16</f>
        <v>205.44444799999999</v>
      </c>
      <c r="K16" s="77"/>
      <c r="L16" s="69">
        <f t="shared" si="1"/>
        <v>0</v>
      </c>
      <c r="M16" s="73">
        <f t="shared" si="2"/>
        <v>1</v>
      </c>
      <c r="N16" s="74">
        <f t="shared" si="3"/>
        <v>0</v>
      </c>
    </row>
    <row r="17" spans="1:14" ht="138" customHeight="1" outlineLevel="1">
      <c r="A17" s="38" t="s">
        <v>91</v>
      </c>
      <c r="B17" s="38">
        <v>87548</v>
      </c>
      <c r="C17" s="38" t="s">
        <v>7</v>
      </c>
      <c r="D17" s="39" t="s">
        <v>56</v>
      </c>
      <c r="E17" s="38" t="s">
        <v>8</v>
      </c>
      <c r="F17" s="40">
        <v>44</v>
      </c>
      <c r="G17" s="35">
        <v>22.42</v>
      </c>
      <c r="H17" s="36">
        <f>G17*1.2034</f>
        <v>26.980228000000004</v>
      </c>
      <c r="I17" s="36">
        <f>G17*F17</f>
        <v>986.48</v>
      </c>
      <c r="J17" s="36">
        <f t="shared" si="5"/>
        <v>1187.1300320000003</v>
      </c>
      <c r="K17" s="77"/>
      <c r="L17" s="69">
        <f t="shared" si="1"/>
        <v>0</v>
      </c>
      <c r="M17" s="73">
        <f t="shared" si="2"/>
        <v>1</v>
      </c>
      <c r="N17" s="74">
        <f t="shared" si="3"/>
        <v>0</v>
      </c>
    </row>
    <row r="18" spans="1:14" ht="45" outlineLevel="1">
      <c r="A18" s="38" t="s">
        <v>101</v>
      </c>
      <c r="B18" s="38">
        <v>97633</v>
      </c>
      <c r="C18" s="38" t="s">
        <v>7</v>
      </c>
      <c r="D18" s="39" t="s">
        <v>45</v>
      </c>
      <c r="E18" s="38" t="s">
        <v>35</v>
      </c>
      <c r="F18" s="40">
        <v>178</v>
      </c>
      <c r="G18" s="35">
        <v>21.78</v>
      </c>
      <c r="H18" s="36"/>
      <c r="I18" s="36"/>
      <c r="J18" s="36">
        <f t="shared" si="5"/>
        <v>0</v>
      </c>
      <c r="K18" s="77"/>
      <c r="L18" s="69">
        <f t="shared" si="1"/>
        <v>0</v>
      </c>
      <c r="M18" s="73" t="e">
        <f t="shared" si="2"/>
        <v>#DIV/0!</v>
      </c>
      <c r="N18" s="74">
        <f t="shared" si="3"/>
        <v>0</v>
      </c>
    </row>
    <row r="19" spans="1:14" ht="30" outlineLevel="1">
      <c r="A19" s="38" t="s">
        <v>102</v>
      </c>
      <c r="B19" s="38">
        <v>72897</v>
      </c>
      <c r="C19" s="38" t="s">
        <v>7</v>
      </c>
      <c r="D19" s="39" t="s">
        <v>47</v>
      </c>
      <c r="E19" s="38" t="s">
        <v>46</v>
      </c>
      <c r="F19" s="40">
        <v>12</v>
      </c>
      <c r="G19" s="35">
        <v>23.36</v>
      </c>
      <c r="H19" s="36">
        <f>G19*1.2034</f>
        <v>28.111424</v>
      </c>
      <c r="I19" s="36"/>
      <c r="J19" s="36">
        <f t="shared" si="5"/>
        <v>337.33708799999999</v>
      </c>
      <c r="K19" s="77"/>
      <c r="L19" s="69">
        <f t="shared" si="1"/>
        <v>0</v>
      </c>
      <c r="M19" s="73">
        <f t="shared" si="2"/>
        <v>1</v>
      </c>
      <c r="N19" s="74">
        <f t="shared" si="3"/>
        <v>0</v>
      </c>
    </row>
    <row r="20" spans="1:14" ht="45" outlineLevel="1">
      <c r="A20" s="38" t="s">
        <v>103</v>
      </c>
      <c r="B20" s="38">
        <v>72900</v>
      </c>
      <c r="C20" s="38" t="s">
        <v>7</v>
      </c>
      <c r="D20" s="39" t="s">
        <v>49</v>
      </c>
      <c r="E20" s="38" t="s">
        <v>48</v>
      </c>
      <c r="F20" s="40">
        <v>12</v>
      </c>
      <c r="G20" s="35">
        <v>6.06</v>
      </c>
      <c r="H20" s="36">
        <f>G20*1.2034</f>
        <v>7.2926039999999999</v>
      </c>
      <c r="I20" s="36"/>
      <c r="J20" s="36">
        <f t="shared" si="5"/>
        <v>87.511247999999995</v>
      </c>
      <c r="K20" s="77"/>
      <c r="L20" s="69">
        <f t="shared" si="1"/>
        <v>0</v>
      </c>
      <c r="M20" s="73">
        <f t="shared" si="2"/>
        <v>1</v>
      </c>
      <c r="N20" s="74">
        <f t="shared" si="3"/>
        <v>0</v>
      </c>
    </row>
    <row r="21" spans="1:14" ht="48" customHeight="1" outlineLevel="1">
      <c r="A21" s="38" t="s">
        <v>104</v>
      </c>
      <c r="B21" s="90" t="s">
        <v>80</v>
      </c>
      <c r="C21" s="91"/>
      <c r="D21" s="39" t="s">
        <v>84</v>
      </c>
      <c r="E21" s="38" t="s">
        <v>35</v>
      </c>
      <c r="F21" s="40">
        <v>20</v>
      </c>
      <c r="G21" s="35">
        <v>34.130000000000003</v>
      </c>
      <c r="H21" s="36">
        <f>G21*1.2034</f>
        <v>41.072042000000003</v>
      </c>
      <c r="I21" s="36">
        <f>G21*F21</f>
        <v>682.6</v>
      </c>
      <c r="J21" s="36">
        <f t="shared" si="5"/>
        <v>821.44084000000009</v>
      </c>
      <c r="K21" s="77"/>
      <c r="L21" s="69">
        <f t="shared" si="1"/>
        <v>0</v>
      </c>
      <c r="M21" s="73">
        <f t="shared" si="2"/>
        <v>1</v>
      </c>
      <c r="N21" s="74">
        <f t="shared" si="3"/>
        <v>0</v>
      </c>
    </row>
    <row r="22" spans="1:14" ht="177" customHeight="1" outlineLevel="1">
      <c r="A22" s="38" t="s">
        <v>105</v>
      </c>
      <c r="B22" s="38">
        <v>93393</v>
      </c>
      <c r="C22" s="38" t="s">
        <v>7</v>
      </c>
      <c r="D22" s="39" t="s">
        <v>108</v>
      </c>
      <c r="E22" s="38" t="s">
        <v>8</v>
      </c>
      <c r="F22" s="40">
        <v>182.4</v>
      </c>
      <c r="G22" s="35">
        <v>39.56</v>
      </c>
      <c r="H22" s="36">
        <f>G22*1.2034</f>
        <v>47.606504000000001</v>
      </c>
      <c r="I22" s="36">
        <f>G22*F22</f>
        <v>7215.7440000000006</v>
      </c>
      <c r="J22" s="36">
        <f t="shared" si="5"/>
        <v>8683.4263296000008</v>
      </c>
      <c r="K22" s="77"/>
      <c r="L22" s="69">
        <f t="shared" si="1"/>
        <v>0</v>
      </c>
      <c r="M22" s="73">
        <f t="shared" si="2"/>
        <v>1</v>
      </c>
      <c r="N22" s="74">
        <f t="shared" si="3"/>
        <v>0</v>
      </c>
    </row>
    <row r="23" spans="1:14" ht="21" customHeight="1" outlineLevel="1">
      <c r="A23" s="50">
        <v>5</v>
      </c>
      <c r="B23" s="50"/>
      <c r="C23" s="50"/>
      <c r="D23" s="51" t="s">
        <v>43</v>
      </c>
      <c r="E23" s="50"/>
      <c r="F23" s="52"/>
      <c r="G23" s="47"/>
      <c r="H23" s="47"/>
      <c r="I23" s="48"/>
      <c r="J23" s="49"/>
      <c r="K23" s="78"/>
      <c r="L23" s="70"/>
      <c r="M23" s="72"/>
      <c r="N23" s="75"/>
    </row>
    <row r="24" spans="1:14" ht="101.25" customHeight="1" outlineLevel="1">
      <c r="A24" s="38" t="s">
        <v>41</v>
      </c>
      <c r="B24" s="38">
        <v>72181</v>
      </c>
      <c r="C24" s="38" t="s">
        <v>7</v>
      </c>
      <c r="D24" s="39" t="s">
        <v>52</v>
      </c>
      <c r="E24" s="38" t="s">
        <v>35</v>
      </c>
      <c r="F24" s="40">
        <v>8</v>
      </c>
      <c r="G24" s="35">
        <v>40.380000000000003</v>
      </c>
      <c r="H24" s="36">
        <f t="shared" si="0"/>
        <v>48.593292000000005</v>
      </c>
      <c r="I24" s="36">
        <f t="shared" si="4"/>
        <v>323.04000000000002</v>
      </c>
      <c r="J24" s="37">
        <f>H24*F24</f>
        <v>388.74633600000004</v>
      </c>
      <c r="K24" s="77"/>
      <c r="L24" s="69">
        <f t="shared" si="1"/>
        <v>0</v>
      </c>
      <c r="M24" s="73">
        <f t="shared" si="2"/>
        <v>1</v>
      </c>
      <c r="N24" s="74">
        <f t="shared" si="3"/>
        <v>0</v>
      </c>
    </row>
    <row r="25" spans="1:14" ht="71.25" customHeight="1" outlineLevel="1">
      <c r="A25" s="38" t="s">
        <v>42</v>
      </c>
      <c r="B25" s="38">
        <v>88261</v>
      </c>
      <c r="C25" s="38" t="s">
        <v>7</v>
      </c>
      <c r="D25" s="39" t="s">
        <v>92</v>
      </c>
      <c r="E25" s="38" t="s">
        <v>60</v>
      </c>
      <c r="F25" s="40">
        <v>40</v>
      </c>
      <c r="G25" s="35">
        <v>27.45</v>
      </c>
      <c r="H25" s="36">
        <f t="shared" si="0"/>
        <v>33.033329999999999</v>
      </c>
      <c r="I25" s="36">
        <f t="shared" si="4"/>
        <v>1098</v>
      </c>
      <c r="J25" s="37">
        <f>H25*F25</f>
        <v>1321.3332</v>
      </c>
      <c r="K25" s="77"/>
      <c r="L25" s="69">
        <f t="shared" si="1"/>
        <v>0</v>
      </c>
      <c r="M25" s="73">
        <f t="shared" si="2"/>
        <v>1</v>
      </c>
      <c r="N25" s="74">
        <f t="shared" si="3"/>
        <v>0</v>
      </c>
    </row>
    <row r="26" spans="1:14" ht="21" customHeight="1">
      <c r="A26" s="44">
        <v>6</v>
      </c>
      <c r="B26" s="44"/>
      <c r="C26" s="44"/>
      <c r="D26" s="45" t="s">
        <v>9</v>
      </c>
      <c r="E26" s="45"/>
      <c r="F26" s="46"/>
      <c r="G26" s="47"/>
      <c r="H26" s="47"/>
      <c r="I26" s="48"/>
      <c r="J26" s="49"/>
      <c r="K26" s="78"/>
      <c r="L26" s="70"/>
      <c r="M26" s="72"/>
      <c r="N26" s="75"/>
    </row>
    <row r="27" spans="1:14" ht="196.5" customHeight="1" outlineLevel="1">
      <c r="A27" s="41" t="s">
        <v>68</v>
      </c>
      <c r="B27" s="38">
        <v>72144</v>
      </c>
      <c r="C27" s="38" t="s">
        <v>7</v>
      </c>
      <c r="D27" s="39" t="s">
        <v>50</v>
      </c>
      <c r="E27" s="38" t="s">
        <v>27</v>
      </c>
      <c r="F27" s="40">
        <v>12</v>
      </c>
      <c r="G27" s="35">
        <v>105.6</v>
      </c>
      <c r="H27" s="36">
        <f t="shared" si="0"/>
        <v>127.07903999999999</v>
      </c>
      <c r="I27" s="36">
        <f t="shared" si="4"/>
        <v>1267.1999999999998</v>
      </c>
      <c r="J27" s="37">
        <f>H27*F27</f>
        <v>1524.94848</v>
      </c>
      <c r="K27" s="77"/>
      <c r="L27" s="69">
        <f t="shared" si="1"/>
        <v>0</v>
      </c>
      <c r="M27" s="73">
        <f t="shared" si="2"/>
        <v>1</v>
      </c>
      <c r="N27" s="74">
        <f t="shared" si="3"/>
        <v>0</v>
      </c>
    </row>
    <row r="28" spans="1:14" ht="111" customHeight="1" outlineLevel="1">
      <c r="A28" s="41" t="s">
        <v>69</v>
      </c>
      <c r="B28" s="38">
        <v>90830</v>
      </c>
      <c r="C28" s="38" t="s">
        <v>7</v>
      </c>
      <c r="D28" s="39" t="s">
        <v>28</v>
      </c>
      <c r="E28" s="38" t="s">
        <v>10</v>
      </c>
      <c r="F28" s="40">
        <v>1</v>
      </c>
      <c r="G28" s="35">
        <v>114.98</v>
      </c>
      <c r="H28" s="36">
        <f t="shared" si="0"/>
        <v>138.36693200000002</v>
      </c>
      <c r="I28" s="36">
        <f t="shared" si="4"/>
        <v>114.98</v>
      </c>
      <c r="J28" s="37">
        <f>H28*F28</f>
        <v>138.36693200000002</v>
      </c>
      <c r="K28" s="77"/>
      <c r="L28" s="69">
        <f t="shared" si="1"/>
        <v>0</v>
      </c>
      <c r="M28" s="73">
        <f t="shared" si="2"/>
        <v>1</v>
      </c>
      <c r="N28" s="74">
        <f t="shared" si="3"/>
        <v>0</v>
      </c>
    </row>
    <row r="29" spans="1:14" s="6" customFormat="1" ht="61.5" customHeight="1" outlineLevel="1">
      <c r="A29" s="41" t="s">
        <v>82</v>
      </c>
      <c r="B29" s="98" t="s">
        <v>14</v>
      </c>
      <c r="C29" s="99"/>
      <c r="D29" s="39" t="s">
        <v>64</v>
      </c>
      <c r="E29" s="38" t="s">
        <v>10</v>
      </c>
      <c r="F29" s="40">
        <v>9</v>
      </c>
      <c r="G29" s="35">
        <v>30.73</v>
      </c>
      <c r="H29" s="36">
        <f t="shared" si="0"/>
        <v>36.980482000000002</v>
      </c>
      <c r="I29" s="36">
        <f t="shared" si="4"/>
        <v>276.57</v>
      </c>
      <c r="J29" s="37">
        <f>H29*F29</f>
        <v>332.82433800000001</v>
      </c>
      <c r="K29" s="77"/>
      <c r="L29" s="69">
        <f t="shared" si="1"/>
        <v>0</v>
      </c>
      <c r="M29" s="73">
        <f t="shared" si="2"/>
        <v>1</v>
      </c>
      <c r="N29" s="74">
        <f t="shared" si="3"/>
        <v>0</v>
      </c>
    </row>
    <row r="30" spans="1:14" s="6" customFormat="1" ht="61.5" customHeight="1" outlineLevel="1">
      <c r="A30" s="41" t="s">
        <v>83</v>
      </c>
      <c r="B30" s="98" t="s">
        <v>14</v>
      </c>
      <c r="C30" s="99"/>
      <c r="D30" s="39" t="s">
        <v>65</v>
      </c>
      <c r="E30" s="38" t="s">
        <v>10</v>
      </c>
      <c r="F30" s="40">
        <v>5</v>
      </c>
      <c r="G30" s="35">
        <v>38.9</v>
      </c>
      <c r="H30" s="36">
        <f t="shared" si="0"/>
        <v>46.812260000000002</v>
      </c>
      <c r="I30" s="36">
        <f t="shared" si="4"/>
        <v>194.5</v>
      </c>
      <c r="J30" s="37">
        <f>H30*F30</f>
        <v>234.06130000000002</v>
      </c>
      <c r="K30" s="77"/>
      <c r="L30" s="69">
        <f t="shared" si="1"/>
        <v>0</v>
      </c>
      <c r="M30" s="73">
        <f t="shared" si="2"/>
        <v>1</v>
      </c>
      <c r="N30" s="74">
        <f t="shared" si="3"/>
        <v>0</v>
      </c>
    </row>
    <row r="31" spans="1:14" s="6" customFormat="1" ht="61.5" customHeight="1" outlineLevel="1">
      <c r="A31" s="41" t="s">
        <v>75</v>
      </c>
      <c r="B31" s="98" t="s">
        <v>14</v>
      </c>
      <c r="C31" s="99"/>
      <c r="D31" s="39" t="s">
        <v>66</v>
      </c>
      <c r="E31" s="38" t="s">
        <v>10</v>
      </c>
      <c r="F31" s="40">
        <v>1</v>
      </c>
      <c r="G31" s="35">
        <v>102.1</v>
      </c>
      <c r="H31" s="36">
        <f t="shared" si="0"/>
        <v>122.86713999999999</v>
      </c>
      <c r="I31" s="36">
        <f t="shared" si="4"/>
        <v>102.1</v>
      </c>
      <c r="J31" s="37">
        <f>H31*F31</f>
        <v>122.86713999999999</v>
      </c>
      <c r="K31" s="77"/>
      <c r="L31" s="69">
        <f t="shared" si="1"/>
        <v>0</v>
      </c>
      <c r="M31" s="73">
        <f t="shared" si="2"/>
        <v>1</v>
      </c>
      <c r="N31" s="74">
        <f t="shared" si="3"/>
        <v>0</v>
      </c>
    </row>
    <row r="32" spans="1:14" ht="22.5" customHeight="1">
      <c r="A32" s="43">
        <v>7</v>
      </c>
      <c r="B32" s="44"/>
      <c r="C32" s="43"/>
      <c r="D32" s="45" t="s">
        <v>11</v>
      </c>
      <c r="E32" s="45"/>
      <c r="F32" s="46"/>
      <c r="G32" s="47"/>
      <c r="H32" s="47"/>
      <c r="I32" s="48"/>
      <c r="J32" s="49"/>
      <c r="K32" s="78"/>
      <c r="L32" s="70"/>
      <c r="M32" s="72"/>
      <c r="N32" s="75"/>
    </row>
    <row r="33" spans="1:14" ht="39" hidden="1" customHeight="1">
      <c r="A33" s="38" t="s">
        <v>53</v>
      </c>
      <c r="B33" s="38"/>
      <c r="C33" s="38" t="s">
        <v>7</v>
      </c>
      <c r="D33" s="39" t="s">
        <v>70</v>
      </c>
      <c r="E33" s="38"/>
      <c r="F33" s="40"/>
      <c r="G33" s="35"/>
      <c r="H33" s="36">
        <f t="shared" si="0"/>
        <v>0</v>
      </c>
      <c r="I33" s="36"/>
      <c r="J33" s="37"/>
      <c r="K33" s="77"/>
      <c r="L33" s="69">
        <f t="shared" si="1"/>
        <v>0</v>
      </c>
      <c r="M33" s="73" t="e">
        <f t="shared" si="2"/>
        <v>#DIV/0!</v>
      </c>
      <c r="N33" s="74">
        <f t="shared" si="3"/>
        <v>0</v>
      </c>
    </row>
    <row r="34" spans="1:14" ht="115.5" customHeight="1" outlineLevel="1">
      <c r="A34" s="38" t="s">
        <v>54</v>
      </c>
      <c r="B34" s="38">
        <v>94990</v>
      </c>
      <c r="C34" s="38" t="s">
        <v>7</v>
      </c>
      <c r="D34" s="39" t="s">
        <v>71</v>
      </c>
      <c r="E34" s="38" t="s">
        <v>48</v>
      </c>
      <c r="F34" s="40">
        <v>1.25</v>
      </c>
      <c r="G34" s="35">
        <v>584.24</v>
      </c>
      <c r="H34" s="36">
        <f t="shared" si="0"/>
        <v>703.07441600000004</v>
      </c>
      <c r="I34" s="36">
        <f t="shared" si="4"/>
        <v>730.3</v>
      </c>
      <c r="J34" s="37">
        <f>H34*F34</f>
        <v>878.84302000000002</v>
      </c>
      <c r="K34" s="77"/>
      <c r="L34" s="69">
        <f t="shared" si="1"/>
        <v>0</v>
      </c>
      <c r="M34" s="73">
        <f t="shared" si="2"/>
        <v>1</v>
      </c>
      <c r="N34" s="74">
        <f t="shared" si="3"/>
        <v>0</v>
      </c>
    </row>
    <row r="35" spans="1:14" ht="23.25" customHeight="1" outlineLevel="1">
      <c r="A35" s="43">
        <v>8</v>
      </c>
      <c r="B35" s="44"/>
      <c r="C35" s="43"/>
      <c r="D35" s="45" t="s">
        <v>78</v>
      </c>
      <c r="E35" s="45"/>
      <c r="F35" s="46"/>
      <c r="G35" s="47"/>
      <c r="H35" s="47"/>
      <c r="I35" s="48"/>
      <c r="J35" s="49"/>
      <c r="K35" s="78"/>
      <c r="L35" s="70"/>
      <c r="M35" s="72"/>
      <c r="N35" s="75"/>
    </row>
    <row r="36" spans="1:14" ht="69" customHeight="1" outlineLevel="1">
      <c r="A36" s="38" t="s">
        <v>85</v>
      </c>
      <c r="B36" s="38">
        <v>377</v>
      </c>
      <c r="C36" s="38" t="s">
        <v>7</v>
      </c>
      <c r="D36" s="39" t="s">
        <v>73</v>
      </c>
      <c r="E36" s="38" t="s">
        <v>27</v>
      </c>
      <c r="F36" s="40">
        <v>2</v>
      </c>
      <c r="G36" s="35">
        <v>24.45</v>
      </c>
      <c r="H36" s="36">
        <f t="shared" si="0"/>
        <v>29.42313</v>
      </c>
      <c r="I36" s="36">
        <f t="shared" si="4"/>
        <v>48.9</v>
      </c>
      <c r="J36" s="37">
        <f t="shared" ref="J36:J42" si="6">H36*F36</f>
        <v>58.846260000000001</v>
      </c>
      <c r="K36" s="77"/>
      <c r="L36" s="69">
        <f t="shared" si="1"/>
        <v>0</v>
      </c>
      <c r="M36" s="73">
        <f t="shared" si="2"/>
        <v>1</v>
      </c>
      <c r="N36" s="74">
        <f t="shared" si="3"/>
        <v>0</v>
      </c>
    </row>
    <row r="37" spans="1:14" ht="40.5" customHeight="1" outlineLevel="1">
      <c r="A37" s="38" t="s">
        <v>86</v>
      </c>
      <c r="B37" s="90" t="s">
        <v>74</v>
      </c>
      <c r="C37" s="91"/>
      <c r="D37" s="39" t="s">
        <v>72</v>
      </c>
      <c r="E37" s="38" t="s">
        <v>27</v>
      </c>
      <c r="F37" s="40">
        <v>5</v>
      </c>
      <c r="G37" s="35">
        <v>20.46</v>
      </c>
      <c r="H37" s="36">
        <f t="shared" si="0"/>
        <v>24.621564000000003</v>
      </c>
      <c r="I37" s="36">
        <f t="shared" si="4"/>
        <v>102.30000000000001</v>
      </c>
      <c r="J37" s="37">
        <f t="shared" si="6"/>
        <v>123.10782000000002</v>
      </c>
      <c r="K37" s="77"/>
      <c r="L37" s="69">
        <f t="shared" si="1"/>
        <v>0</v>
      </c>
      <c r="M37" s="73">
        <f t="shared" si="2"/>
        <v>1</v>
      </c>
      <c r="N37" s="74">
        <f t="shared" si="3"/>
        <v>0</v>
      </c>
    </row>
    <row r="38" spans="1:14" ht="66.75" customHeight="1" outlineLevel="1">
      <c r="A38" s="38" t="s">
        <v>87</v>
      </c>
      <c r="B38" s="90" t="s">
        <v>80</v>
      </c>
      <c r="C38" s="91"/>
      <c r="D38" s="39" t="s">
        <v>79</v>
      </c>
      <c r="E38" s="38" t="s">
        <v>27</v>
      </c>
      <c r="F38" s="40">
        <v>1</v>
      </c>
      <c r="G38" s="35">
        <v>82.52</v>
      </c>
      <c r="H38" s="36">
        <f t="shared" si="0"/>
        <v>99.304568000000003</v>
      </c>
      <c r="I38" s="36">
        <f t="shared" si="4"/>
        <v>82.52</v>
      </c>
      <c r="J38" s="37">
        <f t="shared" si="6"/>
        <v>99.304568000000003</v>
      </c>
      <c r="K38" s="77"/>
      <c r="L38" s="69">
        <f t="shared" si="1"/>
        <v>0</v>
      </c>
      <c r="M38" s="73">
        <f t="shared" si="2"/>
        <v>1</v>
      </c>
      <c r="N38" s="74">
        <f t="shared" si="3"/>
        <v>0</v>
      </c>
    </row>
    <row r="39" spans="1:14" ht="55.5" customHeight="1" outlineLevel="1">
      <c r="A39" s="38" t="s">
        <v>88</v>
      </c>
      <c r="B39" s="90" t="s">
        <v>80</v>
      </c>
      <c r="C39" s="91"/>
      <c r="D39" s="39" t="s">
        <v>97</v>
      </c>
      <c r="E39" s="38"/>
      <c r="F39" s="40">
        <v>2</v>
      </c>
      <c r="G39" s="35">
        <v>230.8</v>
      </c>
      <c r="H39" s="36">
        <f t="shared" si="0"/>
        <v>277.74472000000003</v>
      </c>
      <c r="I39" s="36">
        <f t="shared" si="4"/>
        <v>461.6</v>
      </c>
      <c r="J39" s="37">
        <v>555.48</v>
      </c>
      <c r="K39" s="77"/>
      <c r="L39" s="69">
        <f t="shared" si="1"/>
        <v>0</v>
      </c>
      <c r="M39" s="73">
        <f t="shared" si="2"/>
        <v>1</v>
      </c>
      <c r="N39" s="74">
        <f t="shared" si="3"/>
        <v>0</v>
      </c>
    </row>
    <row r="40" spans="1:14" ht="73.5" customHeight="1" outlineLevel="1">
      <c r="A40" s="38" t="s">
        <v>95</v>
      </c>
      <c r="B40" s="65">
        <v>86910</v>
      </c>
      <c r="C40" s="38" t="s">
        <v>7</v>
      </c>
      <c r="D40" s="39" t="s">
        <v>96</v>
      </c>
      <c r="E40" s="38" t="s">
        <v>27</v>
      </c>
      <c r="F40" s="40">
        <v>3</v>
      </c>
      <c r="G40" s="35">
        <v>40.82</v>
      </c>
      <c r="H40" s="36">
        <f t="shared" si="0"/>
        <v>49.122788</v>
      </c>
      <c r="I40" s="36">
        <f t="shared" si="4"/>
        <v>122.46000000000001</v>
      </c>
      <c r="J40" s="37">
        <f t="shared" si="6"/>
        <v>147.36836399999999</v>
      </c>
      <c r="K40" s="77"/>
      <c r="L40" s="69">
        <f t="shared" si="1"/>
        <v>0</v>
      </c>
      <c r="M40" s="73">
        <f t="shared" si="2"/>
        <v>1</v>
      </c>
      <c r="N40" s="74">
        <f t="shared" si="3"/>
        <v>0</v>
      </c>
    </row>
    <row r="41" spans="1:14" ht="121.5" customHeight="1" outlineLevel="1">
      <c r="A41" s="38" t="s">
        <v>95</v>
      </c>
      <c r="B41" s="65">
        <v>89957</v>
      </c>
      <c r="C41" s="38" t="s">
        <v>7</v>
      </c>
      <c r="D41" s="39" t="s">
        <v>93</v>
      </c>
      <c r="E41" s="38" t="s">
        <v>94</v>
      </c>
      <c r="F41" s="40">
        <v>2</v>
      </c>
      <c r="G41" s="35">
        <v>130.35</v>
      </c>
      <c r="H41" s="36">
        <f t="shared" si="0"/>
        <v>156.86319</v>
      </c>
      <c r="I41" s="36">
        <f t="shared" si="4"/>
        <v>260.7</v>
      </c>
      <c r="J41" s="37">
        <f t="shared" si="6"/>
        <v>313.72638000000001</v>
      </c>
      <c r="K41" s="77"/>
      <c r="L41" s="69">
        <f t="shared" si="1"/>
        <v>0</v>
      </c>
      <c r="M41" s="73">
        <f t="shared" si="2"/>
        <v>1</v>
      </c>
      <c r="N41" s="74">
        <f t="shared" si="3"/>
        <v>0</v>
      </c>
    </row>
    <row r="42" spans="1:14" ht="78.75" customHeight="1" outlineLevel="1">
      <c r="A42" s="38" t="s">
        <v>106</v>
      </c>
      <c r="B42" s="38">
        <v>39385</v>
      </c>
      <c r="C42" s="38" t="s">
        <v>7</v>
      </c>
      <c r="D42" s="39" t="s">
        <v>107</v>
      </c>
      <c r="E42" s="38" t="s">
        <v>94</v>
      </c>
      <c r="F42" s="40">
        <v>30</v>
      </c>
      <c r="G42" s="35">
        <v>46.56</v>
      </c>
      <c r="H42" s="35">
        <f t="shared" si="0"/>
        <v>56.030304000000001</v>
      </c>
      <c r="I42" s="36">
        <f t="shared" si="4"/>
        <v>1396.8000000000002</v>
      </c>
      <c r="J42" s="37">
        <f t="shared" si="6"/>
        <v>1680.90912</v>
      </c>
      <c r="K42" s="77"/>
      <c r="L42" s="69">
        <f t="shared" si="1"/>
        <v>0</v>
      </c>
      <c r="M42" s="73">
        <f t="shared" si="2"/>
        <v>1</v>
      </c>
      <c r="N42" s="74">
        <f t="shared" si="3"/>
        <v>0</v>
      </c>
    </row>
    <row r="43" spans="1:14" ht="18.75" customHeight="1">
      <c r="A43" s="43">
        <v>9</v>
      </c>
      <c r="B43" s="44"/>
      <c r="C43" s="44"/>
      <c r="D43" s="45" t="s">
        <v>0</v>
      </c>
      <c r="E43" s="45"/>
      <c r="F43" s="46"/>
      <c r="G43" s="47"/>
      <c r="H43" s="47">
        <f t="shared" si="0"/>
        <v>0</v>
      </c>
      <c r="I43" s="48"/>
      <c r="J43" s="49"/>
      <c r="K43" s="78"/>
      <c r="L43" s="70"/>
      <c r="M43" s="72"/>
      <c r="N43" s="75"/>
    </row>
    <row r="44" spans="1:14" ht="57.75" customHeight="1">
      <c r="A44" s="38" t="s">
        <v>98</v>
      </c>
      <c r="B44" s="38">
        <v>88485</v>
      </c>
      <c r="C44" s="38" t="s">
        <v>7</v>
      </c>
      <c r="D44" s="42" t="s">
        <v>12</v>
      </c>
      <c r="E44" s="38" t="s">
        <v>8</v>
      </c>
      <c r="F44" s="40">
        <v>42</v>
      </c>
      <c r="G44" s="35">
        <v>2.41</v>
      </c>
      <c r="H44" s="36">
        <f t="shared" si="0"/>
        <v>2.9001940000000004</v>
      </c>
      <c r="I44" s="36">
        <f t="shared" si="4"/>
        <v>101.22</v>
      </c>
      <c r="J44" s="37">
        <f>H44*F44</f>
        <v>121.80814800000002</v>
      </c>
      <c r="K44" s="77"/>
      <c r="L44" s="69">
        <f t="shared" si="1"/>
        <v>0</v>
      </c>
      <c r="M44" s="73">
        <f t="shared" si="2"/>
        <v>1</v>
      </c>
      <c r="N44" s="74">
        <f t="shared" si="3"/>
        <v>0</v>
      </c>
    </row>
    <row r="45" spans="1:14" ht="82.5" customHeight="1">
      <c r="A45" s="38" t="s">
        <v>99</v>
      </c>
      <c r="B45" s="90" t="s">
        <v>80</v>
      </c>
      <c r="C45" s="91"/>
      <c r="D45" s="42" t="s">
        <v>59</v>
      </c>
      <c r="E45" s="38" t="s">
        <v>8</v>
      </c>
      <c r="F45" s="40">
        <v>316</v>
      </c>
      <c r="G45" s="35">
        <v>3.84</v>
      </c>
      <c r="H45" s="36">
        <f t="shared" si="0"/>
        <v>4.6210560000000003</v>
      </c>
      <c r="I45" s="36">
        <f>G45*F45</f>
        <v>1213.44</v>
      </c>
      <c r="J45" s="37">
        <f>H45*F45</f>
        <v>1460.253696</v>
      </c>
      <c r="K45" s="77"/>
      <c r="L45" s="69">
        <f t="shared" si="1"/>
        <v>0</v>
      </c>
      <c r="M45" s="73">
        <f t="shared" si="2"/>
        <v>1</v>
      </c>
      <c r="N45" s="74">
        <f t="shared" si="3"/>
        <v>0</v>
      </c>
    </row>
    <row r="46" spans="1:14" ht="82.5" customHeight="1" outlineLevel="1">
      <c r="A46" s="38" t="s">
        <v>100</v>
      </c>
      <c r="B46" s="38">
        <v>88487</v>
      </c>
      <c r="C46" s="38" t="s">
        <v>7</v>
      </c>
      <c r="D46" s="42" t="s">
        <v>58</v>
      </c>
      <c r="E46" s="38" t="s">
        <v>8</v>
      </c>
      <c r="F46" s="40">
        <v>316</v>
      </c>
      <c r="G46" s="35">
        <v>8.9700000000000006</v>
      </c>
      <c r="H46" s="36">
        <f t="shared" si="0"/>
        <v>10.794498000000001</v>
      </c>
      <c r="I46" s="36">
        <f t="shared" si="4"/>
        <v>2834.52</v>
      </c>
      <c r="J46" s="37">
        <f>H46*F46</f>
        <v>3411.0613680000001</v>
      </c>
      <c r="K46" s="77"/>
      <c r="L46" s="69">
        <f t="shared" si="1"/>
        <v>0</v>
      </c>
      <c r="M46" s="73">
        <f t="shared" si="2"/>
        <v>1</v>
      </c>
      <c r="N46" s="74">
        <f t="shared" si="3"/>
        <v>0</v>
      </c>
    </row>
    <row r="47" spans="1:14" ht="27.75" customHeight="1">
      <c r="A47" s="107" t="s">
        <v>18</v>
      </c>
      <c r="B47" s="108"/>
      <c r="C47" s="109"/>
      <c r="D47" s="47"/>
      <c r="E47" s="47"/>
      <c r="F47" s="47"/>
      <c r="G47" s="47"/>
      <c r="H47" s="47"/>
      <c r="I47" s="47">
        <f>SUM(I6:I46)</f>
        <v>24347.696699999997</v>
      </c>
      <c r="J47" s="47">
        <f>SUM(J6:J46)</f>
        <v>29724.854104779999</v>
      </c>
      <c r="K47" s="76"/>
      <c r="L47" s="68"/>
      <c r="M47" s="68"/>
      <c r="N47" s="75">
        <f>SUM(N6:N46)</f>
        <v>0</v>
      </c>
    </row>
    <row r="48" spans="1:14" s="5" customFormat="1" ht="42" customHeight="1">
      <c r="A48" s="18"/>
      <c r="B48" s="19"/>
      <c r="C48" s="20"/>
      <c r="D48" s="21"/>
      <c r="E48" s="19"/>
      <c r="F48" s="22"/>
      <c r="G48" s="23"/>
      <c r="H48" s="24"/>
      <c r="K48" s="71"/>
    </row>
  </sheetData>
  <sheetProtection algorithmName="SHA-512" hashValue="Nndl0dBryHDoXya+KumN1YgNFqMUnATSQzm2fwZ2ozHdhYFo8uzwHTzs9bM1R35pAkq+Uy3bJVrggZ9hDUiBEw==" saltValue="k68gRF7Izq4Ie7oJ4IigAg==" spinCount="100000" sheet="1" objects="1" scenarios="1" selectLockedCells="1"/>
  <mergeCells count="16">
    <mergeCell ref="B29:C29"/>
    <mergeCell ref="B45:C45"/>
    <mergeCell ref="A47:C47"/>
    <mergeCell ref="B39:C39"/>
    <mergeCell ref="B21:C21"/>
    <mergeCell ref="B30:C30"/>
    <mergeCell ref="B31:C31"/>
    <mergeCell ref="B37:C37"/>
    <mergeCell ref="B38:C38"/>
    <mergeCell ref="K3:N3"/>
    <mergeCell ref="K1:N2"/>
    <mergeCell ref="A3:C3"/>
    <mergeCell ref="B7:C7"/>
    <mergeCell ref="D1:J2"/>
    <mergeCell ref="A1:C2"/>
    <mergeCell ref="D3:J3"/>
  </mergeCells>
  <conditionalFormatting sqref="K4">
    <cfRule type="cellIs" dxfId="1" priority="2" stopIfTrue="1" operator="equal">
      <formula>0</formula>
    </cfRule>
  </conditionalFormatting>
  <conditionalFormatting sqref="L4:M4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19685039370078741" header="0.31496062992125984" footer="0"/>
  <pageSetup paperSize="9" scale="54" fitToHeight="4" orientation="portrait" r:id="rId1"/>
  <headerFooter scaleWithDoc="0" alignWithMargins="0">
    <oddHeader>&amp;R&amp;P</oddHeader>
  </headerFooter>
  <rowBreaks count="2" manualBreakCount="2">
    <brk id="22" max="10" man="1"/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>
      <selection activeCell="N12" sqref="N12"/>
    </sheetView>
  </sheetViews>
  <sheetFormatPr defaultRowHeight="14.25"/>
  <cols>
    <col min="1" max="1" width="4.75" bestFit="1" customWidth="1"/>
    <col min="2" max="2" width="14.375" customWidth="1"/>
    <col min="3" max="3" width="11.5" bestFit="1" customWidth="1"/>
    <col min="4" max="4" width="10.25" bestFit="1" customWidth="1"/>
    <col min="5" max="5" width="7.625" bestFit="1" customWidth="1"/>
    <col min="6" max="6" width="11" customWidth="1"/>
    <col min="7" max="7" width="9.5" customWidth="1"/>
    <col min="8" max="8" width="11.125" customWidth="1"/>
    <col min="10" max="10" width="11" customWidth="1"/>
    <col min="12" max="12" width="10.625" customWidth="1"/>
    <col min="13" max="13" width="11.75" bestFit="1" customWidth="1"/>
    <col min="14" max="14" width="12.75" bestFit="1" customWidth="1"/>
  </cols>
  <sheetData>
    <row r="1" spans="1:14 16384:16384">
      <c r="A1" s="110">
        <f ca="1">A1:L17</f>
        <v>0</v>
      </c>
      <c r="B1" s="111"/>
      <c r="C1" s="112"/>
      <c r="D1" s="116" t="s">
        <v>109</v>
      </c>
      <c r="E1" s="117"/>
      <c r="F1" s="117"/>
      <c r="G1" s="117"/>
      <c r="H1" s="117"/>
      <c r="I1" s="117"/>
      <c r="J1" s="117"/>
      <c r="K1" s="117"/>
      <c r="L1" s="117"/>
    </row>
    <row r="2" spans="1:14 16384:16384" ht="82.5" customHeight="1">
      <c r="A2" s="113"/>
      <c r="B2" s="114"/>
      <c r="C2" s="115"/>
      <c r="D2" s="118"/>
      <c r="E2" s="119"/>
      <c r="F2" s="119"/>
      <c r="G2" s="119"/>
      <c r="H2" s="119"/>
      <c r="I2" s="119"/>
      <c r="J2" s="119"/>
      <c r="K2" s="119"/>
      <c r="L2" s="119"/>
    </row>
    <row r="3" spans="1:14 16384:16384" ht="15">
      <c r="A3" s="54" t="s">
        <v>1</v>
      </c>
      <c r="B3" s="55" t="s">
        <v>17</v>
      </c>
      <c r="C3" s="122" t="s">
        <v>18</v>
      </c>
      <c r="D3" s="123"/>
      <c r="E3" s="120" t="s">
        <v>19</v>
      </c>
      <c r="F3" s="121"/>
      <c r="G3" s="120" t="s">
        <v>20</v>
      </c>
      <c r="H3" s="121"/>
      <c r="I3" s="120" t="s">
        <v>21</v>
      </c>
      <c r="J3" s="121"/>
      <c r="K3" s="120" t="s">
        <v>22</v>
      </c>
      <c r="L3" s="121"/>
    </row>
    <row r="4" spans="1:14 16384:16384" ht="9.75" customHeight="1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</row>
    <row r="5" spans="1:14 16384:16384" ht="15">
      <c r="A5" s="7">
        <v>1</v>
      </c>
      <c r="B5" s="53" t="str">
        <f>SERVIÇOS!D5</f>
        <v>TELHADO</v>
      </c>
      <c r="C5" s="56">
        <f>SUM(SERVIÇOS!N6:N9)</f>
        <v>0</v>
      </c>
      <c r="D5" s="57" t="e">
        <f>C5/$C$15</f>
        <v>#DIV/0!</v>
      </c>
      <c r="E5" s="61" t="e">
        <f>F5/C5</f>
        <v>#DIV/0!</v>
      </c>
      <c r="F5" s="56">
        <f>C5</f>
        <v>0</v>
      </c>
      <c r="G5" s="58" t="e">
        <f>(H5/C5)+E5</f>
        <v>#DIV/0!</v>
      </c>
      <c r="H5" s="56"/>
      <c r="I5" s="62" t="e">
        <f>(J5/C5)+G5</f>
        <v>#DIV/0!</v>
      </c>
      <c r="J5" s="56"/>
      <c r="K5" s="62" t="e">
        <f>(L5/C5)+I5</f>
        <v>#DIV/0!</v>
      </c>
      <c r="L5" s="56"/>
    </row>
    <row r="6" spans="1:14 16384:16384" ht="15">
      <c r="A6" s="7">
        <v>2</v>
      </c>
      <c r="B6" s="53" t="str">
        <f>SERVIÇOS!D10</f>
        <v>FORRO</v>
      </c>
      <c r="C6" s="56">
        <f>SUM(SERVIÇOS!N11:N12)</f>
        <v>0</v>
      </c>
      <c r="D6" s="57" t="e">
        <f t="shared" ref="D6:D14" si="0">C6/$C$15</f>
        <v>#DIV/0!</v>
      </c>
      <c r="E6" s="61" t="e">
        <f t="shared" ref="E6:E13" si="1">F6/C6</f>
        <v>#DIV/0!</v>
      </c>
      <c r="F6" s="56">
        <f>C6</f>
        <v>0</v>
      </c>
      <c r="G6" s="58" t="e">
        <f t="shared" ref="G6:G13" si="2">(H6/C6)+E6</f>
        <v>#DIV/0!</v>
      </c>
      <c r="H6" s="56"/>
      <c r="I6" s="62" t="e">
        <f t="shared" ref="I6:I13" si="3">(J6/C6)+G6</f>
        <v>#DIV/0!</v>
      </c>
      <c r="J6" s="56"/>
      <c r="K6" s="62" t="e">
        <f t="shared" ref="K6:K13" si="4">(L6/C6)+I6</f>
        <v>#DIV/0!</v>
      </c>
      <c r="L6" s="56"/>
    </row>
    <row r="7" spans="1:14 16384:16384" ht="15">
      <c r="A7" s="7">
        <v>3</v>
      </c>
      <c r="B7" s="53" t="str">
        <f>SERVIÇOS!D13</f>
        <v>ALVENARIA</v>
      </c>
      <c r="C7" s="56">
        <f>SERVIÇOS!N14</f>
        <v>0</v>
      </c>
      <c r="D7" s="57" t="e">
        <f t="shared" si="0"/>
        <v>#DIV/0!</v>
      </c>
      <c r="E7" s="61" t="e">
        <f t="shared" si="1"/>
        <v>#DIV/0!</v>
      </c>
      <c r="F7" s="56">
        <f>C7</f>
        <v>0</v>
      </c>
      <c r="G7" s="58" t="e">
        <f t="shared" si="2"/>
        <v>#DIV/0!</v>
      </c>
      <c r="H7" s="56"/>
      <c r="I7" s="62" t="e">
        <f t="shared" si="3"/>
        <v>#DIV/0!</v>
      </c>
      <c r="J7" s="56"/>
      <c r="K7" s="62" t="e">
        <f t="shared" si="4"/>
        <v>#DIV/0!</v>
      </c>
      <c r="L7" s="56"/>
      <c r="N7" s="25"/>
    </row>
    <row r="8" spans="1:14 16384:16384" ht="15">
      <c r="A8" s="7">
        <v>4</v>
      </c>
      <c r="B8" s="53" t="str">
        <f>SERVIÇOS!D15</f>
        <v>REVESTIMENTO</v>
      </c>
      <c r="C8" s="56">
        <f>SUM(SERVIÇOS!N16:N22)</f>
        <v>0</v>
      </c>
      <c r="D8" s="57" t="e">
        <f t="shared" si="0"/>
        <v>#DIV/0!</v>
      </c>
      <c r="E8" s="61" t="e">
        <f t="shared" si="1"/>
        <v>#DIV/0!</v>
      </c>
      <c r="F8" s="56"/>
      <c r="G8" s="58" t="e">
        <f t="shared" si="2"/>
        <v>#DIV/0!</v>
      </c>
      <c r="H8" s="56">
        <f>C8*0.7</f>
        <v>0</v>
      </c>
      <c r="I8" s="62" t="e">
        <f t="shared" si="3"/>
        <v>#DIV/0!</v>
      </c>
      <c r="J8" s="56">
        <f>C8*0.3</f>
        <v>0</v>
      </c>
      <c r="K8" s="62" t="e">
        <f t="shared" si="4"/>
        <v>#DIV/0!</v>
      </c>
      <c r="L8" s="56"/>
      <c r="M8" s="25"/>
      <c r="N8" s="25"/>
      <c r="XFD8" t="e">
        <f>SUM(A8:XFC8)</f>
        <v>#DIV/0!</v>
      </c>
    </row>
    <row r="9" spans="1:14 16384:16384" ht="15">
      <c r="A9" s="7">
        <v>5</v>
      </c>
      <c r="B9" s="53" t="str">
        <f>SERVIÇOS!D23</f>
        <v>DIVISÓRIA</v>
      </c>
      <c r="C9" s="56">
        <f>SUM(SERVIÇOS!N24:N25)</f>
        <v>0</v>
      </c>
      <c r="D9" s="57" t="e">
        <f t="shared" si="0"/>
        <v>#DIV/0!</v>
      </c>
      <c r="E9" s="61" t="e">
        <f t="shared" si="1"/>
        <v>#DIV/0!</v>
      </c>
      <c r="F9" s="56"/>
      <c r="G9" s="58" t="e">
        <f t="shared" si="2"/>
        <v>#DIV/0!</v>
      </c>
      <c r="H9" s="56"/>
      <c r="I9" s="62" t="e">
        <f t="shared" si="3"/>
        <v>#DIV/0!</v>
      </c>
      <c r="J9" s="56">
        <f>C9</f>
        <v>0</v>
      </c>
      <c r="K9" s="62" t="e">
        <f t="shared" si="4"/>
        <v>#DIV/0!</v>
      </c>
      <c r="L9" s="56"/>
      <c r="N9" s="25"/>
    </row>
    <row r="10" spans="1:14 16384:16384" ht="15">
      <c r="A10" s="7">
        <v>6</v>
      </c>
      <c r="B10" s="53" t="str">
        <f>SERVIÇOS!D26</f>
        <v xml:space="preserve">ESQUADRIAS </v>
      </c>
      <c r="C10" s="56">
        <f>SUM(SERVIÇOS!N27:N31)</f>
        <v>0</v>
      </c>
      <c r="D10" s="57" t="e">
        <f t="shared" si="0"/>
        <v>#DIV/0!</v>
      </c>
      <c r="E10" s="61" t="e">
        <f t="shared" si="1"/>
        <v>#DIV/0!</v>
      </c>
      <c r="F10" s="56"/>
      <c r="G10" s="58" t="e">
        <f t="shared" si="2"/>
        <v>#DIV/0!</v>
      </c>
      <c r="H10" s="56"/>
      <c r="I10" s="62" t="e">
        <f t="shared" si="3"/>
        <v>#DIV/0!</v>
      </c>
      <c r="J10" s="56">
        <f>C10</f>
        <v>0</v>
      </c>
      <c r="K10" s="62" t="e">
        <f t="shared" si="4"/>
        <v>#DIV/0!</v>
      </c>
      <c r="L10" s="56"/>
      <c r="N10" s="25"/>
    </row>
    <row r="11" spans="1:14 16384:16384" ht="15">
      <c r="A11" s="7">
        <v>7</v>
      </c>
      <c r="B11" s="53" t="str">
        <f>SERVIÇOS!D32</f>
        <v xml:space="preserve">PAVIMENTAÇÃO </v>
      </c>
      <c r="C11" s="56">
        <f>SUM(SERVIÇOS!N33:N34)</f>
        <v>0</v>
      </c>
      <c r="D11" s="57" t="e">
        <f t="shared" si="0"/>
        <v>#DIV/0!</v>
      </c>
      <c r="E11" s="61" t="e">
        <f t="shared" si="1"/>
        <v>#DIV/0!</v>
      </c>
      <c r="F11" s="56"/>
      <c r="G11" s="58" t="e">
        <f t="shared" si="2"/>
        <v>#DIV/0!</v>
      </c>
      <c r="H11" s="56"/>
      <c r="I11" s="62" t="e">
        <f t="shared" si="3"/>
        <v>#DIV/0!</v>
      </c>
      <c r="J11" s="56">
        <f>C11</f>
        <v>0</v>
      </c>
      <c r="K11" s="62" t="e">
        <f t="shared" si="4"/>
        <v>#DIV/0!</v>
      </c>
      <c r="L11" s="56"/>
      <c r="N11" s="25"/>
    </row>
    <row r="12" spans="1:14 16384:16384" ht="15">
      <c r="A12" s="7">
        <v>8</v>
      </c>
      <c r="B12" s="53" t="str">
        <f>SERVIÇOS!D35</f>
        <v>INSTALAÇÕES</v>
      </c>
      <c r="C12" s="56">
        <f>SUM(SERVIÇOS!N36:N42)</f>
        <v>0</v>
      </c>
      <c r="D12" s="57" t="e">
        <f t="shared" si="0"/>
        <v>#DIV/0!</v>
      </c>
      <c r="E12" s="61" t="e">
        <f t="shared" si="1"/>
        <v>#DIV/0!</v>
      </c>
      <c r="F12" s="56"/>
      <c r="G12" s="58" t="e">
        <f t="shared" si="2"/>
        <v>#DIV/0!</v>
      </c>
      <c r="H12" s="56"/>
      <c r="I12" s="62" t="e">
        <f t="shared" si="3"/>
        <v>#DIV/0!</v>
      </c>
      <c r="J12" s="56"/>
      <c r="K12" s="62" t="e">
        <f t="shared" si="4"/>
        <v>#DIV/0!</v>
      </c>
      <c r="L12" s="56">
        <f>C12</f>
        <v>0</v>
      </c>
      <c r="N12" s="25"/>
    </row>
    <row r="13" spans="1:14 16384:16384" ht="15">
      <c r="A13" s="7">
        <v>9</v>
      </c>
      <c r="B13" s="53" t="str">
        <f>SERVIÇOS!D43</f>
        <v xml:space="preserve">PINTURA </v>
      </c>
      <c r="C13" s="56">
        <f>SUM(SERVIÇOS!N44:N46)</f>
        <v>0</v>
      </c>
      <c r="D13" s="57" t="e">
        <f t="shared" si="0"/>
        <v>#DIV/0!</v>
      </c>
      <c r="E13" s="61" t="e">
        <f t="shared" si="1"/>
        <v>#DIV/0!</v>
      </c>
      <c r="F13" s="56"/>
      <c r="G13" s="58" t="e">
        <f t="shared" si="2"/>
        <v>#DIV/0!</v>
      </c>
      <c r="H13" s="56"/>
      <c r="I13" s="62" t="e">
        <f t="shared" si="3"/>
        <v>#DIV/0!</v>
      </c>
      <c r="J13" s="56"/>
      <c r="K13" s="62" t="e">
        <f t="shared" si="4"/>
        <v>#DIV/0!</v>
      </c>
      <c r="L13" s="56">
        <f>C13</f>
        <v>0</v>
      </c>
      <c r="N13" s="25"/>
    </row>
    <row r="14" spans="1:14 16384:16384" ht="15">
      <c r="A14" s="11"/>
      <c r="B14" s="53" t="s">
        <v>23</v>
      </c>
      <c r="C14" s="56">
        <f>SUM(C5:C13)</f>
        <v>0</v>
      </c>
      <c r="D14" s="57" t="e">
        <f t="shared" si="0"/>
        <v>#DIV/0!</v>
      </c>
      <c r="E14" s="59"/>
      <c r="F14" s="60">
        <f>SUM(F5:F13)</f>
        <v>0</v>
      </c>
      <c r="G14" s="59"/>
      <c r="H14" s="60">
        <f>SUM(H5:H13)</f>
        <v>0</v>
      </c>
      <c r="I14" s="63"/>
      <c r="J14" s="60">
        <f>SUM(J5:J13)</f>
        <v>0</v>
      </c>
      <c r="K14" s="63"/>
      <c r="L14" s="60">
        <f>SUM(L5:L13)</f>
        <v>0</v>
      </c>
      <c r="N14" s="25"/>
    </row>
    <row r="15" spans="1:14 16384:16384" ht="25.5">
      <c r="A15" s="13"/>
      <c r="B15" s="14" t="s">
        <v>24</v>
      </c>
      <c r="C15" s="15">
        <f>C14</f>
        <v>0</v>
      </c>
      <c r="D15" s="15"/>
      <c r="E15" s="9" t="e">
        <f>F14/C14</f>
        <v>#DIV/0!</v>
      </c>
      <c r="F15" s="16">
        <f>F14</f>
        <v>0</v>
      </c>
      <c r="G15" s="10" t="e">
        <f>(H14/C14)+E15</f>
        <v>#DIV/0!</v>
      </c>
      <c r="H15" s="16">
        <f>H14+F15</f>
        <v>0</v>
      </c>
      <c r="I15" s="10" t="e">
        <f>(J14/C14)+G15</f>
        <v>#DIV/0!</v>
      </c>
      <c r="J15" s="16">
        <f>J14+H15</f>
        <v>0</v>
      </c>
      <c r="K15" s="64" t="e">
        <f>(L14/C14)+I15</f>
        <v>#DIV/0!</v>
      </c>
      <c r="L15" s="16">
        <f>L14+J15</f>
        <v>0</v>
      </c>
    </row>
    <row r="16" spans="1:14 16384:16384" ht="9.75" customHeight="1">
      <c r="A16" s="30"/>
      <c r="B16" s="31"/>
      <c r="C16" s="32"/>
      <c r="D16" s="32"/>
      <c r="E16" s="32"/>
      <c r="F16" s="33"/>
      <c r="G16" s="33"/>
      <c r="H16" s="33"/>
      <c r="I16" s="33"/>
      <c r="J16" s="33"/>
      <c r="K16" s="33"/>
      <c r="L16" s="33"/>
    </row>
    <row r="17" spans="1:12" ht="15">
      <c r="A17" s="11"/>
      <c r="B17" s="8" t="s">
        <v>25</v>
      </c>
      <c r="C17" s="17"/>
      <c r="D17" s="17"/>
      <c r="E17" s="17"/>
      <c r="F17" s="12">
        <f>C14-F14</f>
        <v>0</v>
      </c>
      <c r="G17" s="12"/>
      <c r="H17" s="12">
        <f>F17-H14</f>
        <v>0</v>
      </c>
      <c r="I17" s="12"/>
      <c r="J17" s="12">
        <f>H17-J14</f>
        <v>0</v>
      </c>
      <c r="K17" s="12"/>
      <c r="L17" s="12">
        <f>J17-L14</f>
        <v>0</v>
      </c>
    </row>
  </sheetData>
  <mergeCells count="7">
    <mergeCell ref="A1:C2"/>
    <mergeCell ref="D1:L2"/>
    <mergeCell ref="E3:F3"/>
    <mergeCell ref="G3:H3"/>
    <mergeCell ref="I3:J3"/>
    <mergeCell ref="K3:L3"/>
    <mergeCell ref="C3:D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SERVIÇOS</vt:lpstr>
      <vt:lpstr>CRONOGRAMA</vt:lpstr>
      <vt:lpstr>SERVIÇOS!Area_de_impressao</vt:lpstr>
      <vt:lpstr>SERVIÇOS!Titulos_de_impressao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 Medeiros Vieira</cp:lastModifiedBy>
  <cp:lastPrinted>2018-07-03T17:15:30Z</cp:lastPrinted>
  <dcterms:created xsi:type="dcterms:W3CDTF">2012-10-15T18:57:41Z</dcterms:created>
  <dcterms:modified xsi:type="dcterms:W3CDTF">2018-07-25T17:02:45Z</dcterms:modified>
</cp:coreProperties>
</file>